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firstSheet="1" activeTab="1"/>
  </bookViews>
  <sheets>
    <sheet name="Zał.nr 1" sheetId="1" r:id="rId1"/>
    <sheet name="Zał.nr 2" sheetId="2" r:id="rId2"/>
    <sheet name="Zał.nr 3" sheetId="3" r:id="rId3"/>
    <sheet name="Zał.nr 4" sheetId="4" r:id="rId4"/>
    <sheet name="Zał.do zał.nr 4" sheetId="5" r:id="rId5"/>
    <sheet name="Zał.nr 5" sheetId="6" r:id="rId6"/>
    <sheet name="Zał.nr 6" sheetId="7" r:id="rId7"/>
    <sheet name="Zał.nr 7" sheetId="8" r:id="rId8"/>
    <sheet name="Zał.nr 8" sheetId="9" r:id="rId9"/>
    <sheet name="zał.nr 9" sheetId="10" r:id="rId10"/>
    <sheet name="Zał.nr 10" sheetId="11" r:id="rId11"/>
  </sheets>
  <definedNames>
    <definedName name="_xlnm.Print_Area" localSheetId="0">'Zał.nr 1'!$A$1:$F$122</definedName>
    <definedName name="_xlnm.Print_Area" localSheetId="2">'Zał.nr 3'!$A$1:$Y$35</definedName>
    <definedName name="_xlnm.Print_Area" localSheetId="9">'zał.nr 9'!$B$1:$AZ$36</definedName>
  </definedNames>
  <calcPr fullCalcOnLoad="1"/>
</workbook>
</file>

<file path=xl/sharedStrings.xml><?xml version="1.0" encoding="utf-8"?>
<sst xmlns="http://schemas.openxmlformats.org/spreadsheetml/2006/main" count="1294" uniqueCount="640">
  <si>
    <t>2007-2011</t>
  </si>
  <si>
    <t>Sieć kanalizacji sanitarnej w m.Kaźmierz rej.ul.Konopnickiej-Dolnej</t>
  </si>
  <si>
    <t>2007-2009</t>
  </si>
  <si>
    <t>2005-2013</t>
  </si>
  <si>
    <t>2008-2010</t>
  </si>
  <si>
    <t>Brak środków finansowych spowodował przesunięcie tej inwestycji na dalsze lata.</t>
  </si>
  <si>
    <t>2007-2010</t>
  </si>
  <si>
    <t xml:space="preserve">Budowa dróg dojazdowych do gruntów rolnych </t>
  </si>
  <si>
    <t>Z uwagi na brak  środków finansowych zakres wykonywanych prac został przesunięty w czasie.</t>
  </si>
  <si>
    <t>Oświetlenie dróg osiedlowych na terenie gminy Kaźmierz</t>
  </si>
  <si>
    <t>2004-2013</t>
  </si>
  <si>
    <t>DOCHODY GMINY KAŹMIERZ W 2008r.</t>
  </si>
  <si>
    <t xml:space="preserve">Plan dochodów budżetowych na 2008 r.               </t>
  </si>
  <si>
    <t>%</t>
  </si>
  <si>
    <t>Wójt</t>
  </si>
  <si>
    <t xml:space="preserve">Za dzierżawę  obwodów łowieckich </t>
  </si>
  <si>
    <t>Dotacje otrzymane z powiatu na  inwestycje i zakupy inwestycyjne realizowane na podstawie porozumień (umów) między jednostkami samorządu terytorialnego.</t>
  </si>
  <si>
    <t>FOGR 58.500</t>
  </si>
  <si>
    <t>Dotacje otrzymane z funduszy celowych na finansowanie lub dofinansowanie kosztów realizacji inwestycji i zakupów inwestycyjnych jednostek sektora finansów publicznych</t>
  </si>
  <si>
    <r>
      <t xml:space="preserve">Opłaty za grunty oddane w użytkowanie wieczyste </t>
    </r>
    <r>
      <rPr>
        <b/>
        <sz val="8"/>
        <rFont val="Times New Roman CE"/>
        <family val="0"/>
      </rPr>
      <t>25.216,00</t>
    </r>
    <r>
      <rPr>
        <sz val="8"/>
        <rFont val="Times New Roman CE"/>
        <family val="1"/>
      </rPr>
      <t xml:space="preserve"> i trwały zarząd </t>
    </r>
    <r>
      <rPr>
        <b/>
        <sz val="8"/>
        <rFont val="Times New Roman CE"/>
        <family val="0"/>
      </rPr>
      <t>17.146,00</t>
    </r>
  </si>
  <si>
    <r>
      <t xml:space="preserve">Za dzierżawę gruntów rolnych </t>
    </r>
    <r>
      <rPr>
        <b/>
        <sz val="8"/>
        <rFont val="Times New Roman CE"/>
        <family val="0"/>
      </rPr>
      <t>21.185,00</t>
    </r>
    <r>
      <rPr>
        <sz val="8"/>
        <rFont val="Times New Roman CE"/>
        <family val="1"/>
      </rPr>
      <t xml:space="preserve">,  gruntów pod usługi </t>
    </r>
    <r>
      <rPr>
        <b/>
        <sz val="8"/>
        <rFont val="Times New Roman CE"/>
        <family val="0"/>
      </rPr>
      <t>2.600,00</t>
    </r>
    <r>
      <rPr>
        <sz val="8"/>
        <rFont val="Times New Roman CE"/>
        <family val="1"/>
      </rPr>
      <t xml:space="preserve">,  gruntów pod wieżą telefonii komórkowej </t>
    </r>
    <r>
      <rPr>
        <b/>
        <sz val="8"/>
        <rFont val="Times New Roman CE"/>
        <family val="0"/>
      </rPr>
      <t>40.000,00</t>
    </r>
    <r>
      <rPr>
        <sz val="8"/>
        <rFont val="Times New Roman CE"/>
        <family val="1"/>
      </rPr>
      <t xml:space="preserve">,  za najem lokali użytkowych </t>
    </r>
    <r>
      <rPr>
        <b/>
        <sz val="8"/>
        <rFont val="Times New Roman CE"/>
        <family val="0"/>
      </rPr>
      <t>7.920,00</t>
    </r>
    <r>
      <rPr>
        <b/>
        <sz val="8"/>
        <rFont val="Times New Roman CE"/>
        <family val="1"/>
      </rPr>
      <t xml:space="preserve">, </t>
    </r>
    <r>
      <rPr>
        <sz val="8"/>
        <rFont val="Times New Roman CE"/>
        <family val="1"/>
      </rPr>
      <t>za dzierżawy przydrożnych alei drzew owocowych</t>
    </r>
    <r>
      <rPr>
        <b/>
        <sz val="8"/>
        <rFont val="Times New Roman CE"/>
        <family val="1"/>
      </rPr>
      <t xml:space="preserve"> </t>
    </r>
    <r>
      <rPr>
        <b/>
        <sz val="8"/>
        <rFont val="Times New Roman CE"/>
        <family val="0"/>
      </rPr>
      <t>300,00</t>
    </r>
  </si>
  <si>
    <r>
      <t xml:space="preserve">Raty za wykup mieszkań i budynków </t>
    </r>
    <r>
      <rPr>
        <b/>
        <sz val="8"/>
        <rFont val="Times New Roman CE"/>
        <family val="0"/>
      </rPr>
      <t>12.500,00</t>
    </r>
    <r>
      <rPr>
        <sz val="8"/>
        <rFont val="Times New Roman CE"/>
        <family val="1"/>
      </rPr>
      <t xml:space="preserve"> , sprzedaż nieruchomości </t>
    </r>
    <r>
      <rPr>
        <b/>
        <sz val="8"/>
        <rFont val="Times New Roman CE"/>
        <family val="0"/>
      </rPr>
      <t>900.000,00</t>
    </r>
    <r>
      <rPr>
        <sz val="8"/>
        <rFont val="Times New Roman CE"/>
        <family val="1"/>
      </rPr>
      <t xml:space="preserve"> ( dz.174 w Kopaninie , dz.1032 i 93/2 w Kaźmierzu, dz.30/1 i 30/2 w Kiączynie, dz.32/7 w Bytyniu, dz.174/1 i 174/2 w Młodasku) </t>
    </r>
  </si>
  <si>
    <t>Odsetki z ratalnej sprzedaży mieszkań i budynków</t>
  </si>
  <si>
    <t>Pismo Wojewody Wielkopolskiego z dnia 19.10.2007 r., znak FB.I-3.3010-25/07</t>
  </si>
  <si>
    <t>5% kwoty zaplanowanej przez Wojewodę Wielkopolskiego (pismo Wojewody Wielkopolskiego z dnia 19.10.2007 r., znak FB.I-3.3010-25/07)</t>
  </si>
  <si>
    <t>0570</t>
  </si>
  <si>
    <t>Grzywny, mandaty i inne kary pieniężne od osób fizycznych</t>
  </si>
  <si>
    <t>Wyrok sądowy sygn.akt II K 152/07 z dnia 23.03.2007 r.</t>
  </si>
  <si>
    <t>0690</t>
  </si>
  <si>
    <t>Wpływy z różnych opłat</t>
  </si>
  <si>
    <t>Opłaty za druki i specyfikacje do przetargów,  inne opłaty</t>
  </si>
  <si>
    <t>Dotacja na prowadzenie stałego rejestru wyborców w 2007r. ( pismo Krajowego Biura Wyborczego Delegatura w Pile z dnia 18.10.2007 r., znak DPL 3101-29/07 )</t>
  </si>
  <si>
    <t>Wybory Prezydenta RP</t>
  </si>
  <si>
    <t>Pismo Wojewody Wielkopolskiego z dnia 23.10.2006r., znak FB.I-3.3010-28/06</t>
  </si>
  <si>
    <t>Uchwała nr XIV/72/07 Rady Gminy Kaźmierz z dnia 13 października 2007 r.</t>
  </si>
  <si>
    <t>Uchwała nr XVI/87/07 Rady Gminy Kaźmierz                                                                                          z dnia 12 listopada 2007 r.</t>
  </si>
  <si>
    <r>
      <t>Przyjęto cenę GUS 147,28 zł za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 xml:space="preserve"> Komunikat Prezesa Głównego Urzędu Statystycznego z dnia 22.10.2007 r. (MP Nr 79, poz.846)</t>
    </r>
  </si>
  <si>
    <t>Uchwała nr XV/83/07 Rady Gminy Kaźmierz                                                                                               z dnia 29 października 2007 r.</t>
  </si>
  <si>
    <t>Uchwała nr XIV/72/07 Rady Gminy Kaźmierz                                                                                          z dnia 13 października 2007 r.</t>
  </si>
  <si>
    <t>Uchwała nr XV/101/03 Rady Gminy Kaźmierz z dnia 27 listopada 2003 r.</t>
  </si>
  <si>
    <t>Odsetki za nieterminowe regulowanie należności podatkowych</t>
  </si>
  <si>
    <r>
      <t xml:space="preserve">Wpływy z opłaty planistycznej </t>
    </r>
    <r>
      <rPr>
        <b/>
        <sz val="8"/>
        <rFont val="Times New Roman CE"/>
        <family val="0"/>
      </rPr>
      <t>200.000,00</t>
    </r>
    <r>
      <rPr>
        <sz val="8"/>
        <rFont val="Times New Roman CE"/>
        <family val="1"/>
      </rPr>
      <t xml:space="preserve">, opłata adiacencka i podziałowa </t>
    </r>
    <r>
      <rPr>
        <b/>
        <sz val="8"/>
        <rFont val="Times New Roman CE"/>
        <family val="0"/>
      </rPr>
      <t>300.000,00</t>
    </r>
    <r>
      <rPr>
        <sz val="8"/>
        <rFont val="Times New Roman CE"/>
        <family val="1"/>
      </rPr>
      <t xml:space="preserve"> z opłat za wpis i zmianę wpisu do ewidencji działalności gospodarczej </t>
    </r>
    <r>
      <rPr>
        <b/>
        <sz val="8"/>
        <rFont val="Times New Roman CE"/>
        <family val="0"/>
      </rPr>
      <t>5.000,00</t>
    </r>
    <r>
      <rPr>
        <b/>
        <sz val="8"/>
        <rFont val="Times New Roman CE"/>
        <family val="1"/>
      </rPr>
      <t xml:space="preserve">, </t>
    </r>
    <r>
      <rPr>
        <sz val="8"/>
        <rFont val="Times New Roman CE"/>
        <family val="1"/>
      </rPr>
      <t>za zajęcie pasa</t>
    </r>
    <r>
      <rPr>
        <b/>
        <sz val="8"/>
        <rFont val="Times New Roman CE"/>
        <family val="1"/>
      </rPr>
      <t xml:space="preserve"> </t>
    </r>
    <r>
      <rPr>
        <sz val="8"/>
        <rFont val="Times New Roman CE"/>
        <family val="1"/>
      </rPr>
      <t>drogowego</t>
    </r>
    <r>
      <rPr>
        <b/>
        <sz val="8"/>
        <rFont val="Times New Roman CE"/>
        <family val="1"/>
      </rPr>
      <t xml:space="preserve"> </t>
    </r>
    <r>
      <rPr>
        <b/>
        <sz val="8"/>
        <rFont val="Times New Roman CE"/>
        <family val="0"/>
      </rPr>
      <t>1.460,00</t>
    </r>
  </si>
  <si>
    <t>Załącznik do pisma Ministra Finansów z dnia 10.10.2007 r., znak ST3-4820-26/2007</t>
  </si>
  <si>
    <t>Środki z kapitalizacji odsetek na kontach bankowych</t>
  </si>
  <si>
    <t>Dochody z tytułu zwrotu za CO w Szkole Podstawowej w Bytyniu oraz za wynajem gruntu pod reklamę</t>
  </si>
  <si>
    <t>Uchwała nr XV/78/07 Rady Gminy Kaźmierz                                                                                     z dnia 29 października  2007 r.</t>
  </si>
  <si>
    <t>Refundacja zastępczej służby wojskowej</t>
  </si>
  <si>
    <t>Dofinansowanie projektu w ramach Priorytetu 3 z środków ZPORR</t>
  </si>
  <si>
    <t>Dofinansowanie projektu w ramach Priorytetu 3 z środków budżetu Państwa</t>
  </si>
  <si>
    <t>Kapitalizacja odsetek na koncie bankowym GZO</t>
  </si>
  <si>
    <t>Refundacja programu Szwajcarski Zegarek</t>
  </si>
  <si>
    <t>Należności z tytułu dochodów związanych z realizacją zadań z zakresu wypłaty zaliczek alimentacyjnych.</t>
  </si>
  <si>
    <t>Kapitalizacja odsetek na koncie bankowym GOPS</t>
  </si>
  <si>
    <t>Fundusz Ochrony Środowiska i Gospodarki Wodnej</t>
  </si>
  <si>
    <t>0400</t>
  </si>
  <si>
    <t>Wpływy z opłaty produktowej</t>
  </si>
  <si>
    <t>Wpływ z opłaty produktowej</t>
  </si>
  <si>
    <t>Wpływy z opłat za toalety publiczne</t>
  </si>
  <si>
    <t>WYDATKI GMINY KAŹMIERZ W 2008r.</t>
  </si>
  <si>
    <t xml:space="preserve">Plan wydatków budżetowych na 2008r. </t>
  </si>
  <si>
    <t>Materiały melioracyjne</t>
  </si>
  <si>
    <t>Bieżące utrzymanie urządzeń melioracji wodnej, konserawcja , odmulanie dna, odbudowa skarp, wykaszanie skarp i dna, hakowanie oraz czyszczenie wylotów drenarskich.</t>
  </si>
  <si>
    <r>
      <t xml:space="preserve">Likwidacja studni przejętych od ANR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wykonanie badań modelowych dla oceny zasobów wód podziemnych w rej.Gaju Wielkiego </t>
    </r>
    <r>
      <rPr>
        <b/>
        <sz val="8"/>
        <rFont val="Times New Roman"/>
        <family val="1"/>
      </rPr>
      <t>30.500,00</t>
    </r>
  </si>
  <si>
    <t>Koszty związane z odbiorem padliny z terenu gminy zgodnie z art.9 ust.1 i 7 ustawy z dnia 24 kwietnia 1997r. o zwalczaniu chorób zakaźnych zwierząt (Dz.U. z 1999r. Nr 66 poz.752 z późn.zmianami) Umowa z firmą STRUGA S.A.</t>
  </si>
  <si>
    <t>Odpis w wysokości 2% należne izbom rolniczym art..35 ust.1 pkt1 ustawy z dnia 14.12.1995r. o izbach rolniczych (t.j. Dz.U. z 2002r. Nr101, poz 927 ze zm.)</t>
  </si>
  <si>
    <r>
      <t xml:space="preserve">Organizacja Dożynek 2007r. i Dni Kaźmierza </t>
    </r>
    <r>
      <rPr>
        <b/>
        <sz val="8"/>
        <rFont val="Times New Roman"/>
        <family val="1"/>
      </rPr>
      <t>30.500,00</t>
    </r>
    <r>
      <rPr>
        <sz val="8"/>
        <rFont val="Times New Roman"/>
        <family val="1"/>
      </rPr>
      <t xml:space="preserve">, konkurs Piękna Wieś </t>
    </r>
    <r>
      <rPr>
        <b/>
        <sz val="8"/>
        <rFont val="Times New Roman"/>
        <family val="1"/>
      </rPr>
      <t>3.000,00</t>
    </r>
  </si>
  <si>
    <t>020</t>
  </si>
  <si>
    <t>Leśnictwo</t>
  </si>
  <si>
    <t>02095</t>
  </si>
  <si>
    <t>Zakup drzewek, palików, środków ochrony roślin</t>
  </si>
  <si>
    <t>Cięcie i wycinka drzew, odnowienie zadrzewień</t>
  </si>
  <si>
    <t>Partycypacja w remontach drogi powiatowej Bytyń-Piersko</t>
  </si>
  <si>
    <t>Pomoc finansowa dla Powiatu Szamotulskiego na budowę dróg i chodników leżących na terenie Gminy Kaźmierz</t>
  </si>
  <si>
    <r>
      <t>Przebudowa ul.Okrężnej w Kaźmierzu</t>
    </r>
    <r>
      <rPr>
        <b/>
        <sz val="8"/>
        <rFont val="Times New Roman"/>
        <family val="1"/>
      </rPr>
      <t xml:space="preserve"> 10.000,00</t>
    </r>
    <r>
      <rPr>
        <sz val="8"/>
        <rFont val="Times New Roman"/>
        <family val="1"/>
      </rPr>
      <t>,budowa drogi dojazdowej do gruntów rolnych Gaj Wielki - Jankowice</t>
    </r>
    <r>
      <rPr>
        <b/>
        <sz val="8"/>
        <rFont val="Times New Roman"/>
        <family val="1"/>
      </rPr>
      <t xml:space="preserve"> 100.000,00</t>
    </r>
  </si>
  <si>
    <t>Dotacja przedmiotowa dla ZUK w Kaźmierzu, zgodnie z uchwałą Nr III/19/06 Rady Gminy Kaźmierz z dn.22.12.2006 r.,zmienionej uchwałą nr V/26/07 Rady Gminy Kaźmierz z dn.02.03.2007 r.</t>
  </si>
  <si>
    <r>
      <t xml:space="preserve">Ogłoszenia o przetargach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wycena nieruchomości </t>
    </r>
    <r>
      <rPr>
        <b/>
        <sz val="8"/>
        <rFont val="Times New Roman"/>
        <family val="1"/>
      </rPr>
      <t>30.000,00</t>
    </r>
    <r>
      <rPr>
        <sz val="8"/>
        <rFont val="Times New Roman"/>
        <family val="1"/>
      </rPr>
      <t xml:space="preserve">, podziały nieruchomości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opłaty sądowe za założenie księgi wieczystej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i za wypis prawa własności, mapy </t>
    </r>
    <r>
      <rPr>
        <b/>
        <sz val="8"/>
        <rFont val="Times New Roman"/>
        <family val="1"/>
      </rPr>
      <t xml:space="preserve"> 10.000,00</t>
    </r>
    <r>
      <rPr>
        <sz val="8"/>
        <rFont val="Times New Roman"/>
        <family val="1"/>
      </rPr>
      <t xml:space="preserve">, mapy i wyciągi do notariusza i sądu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>, odtworzenie granic</t>
    </r>
    <r>
      <rPr>
        <b/>
        <sz val="8"/>
        <rFont val="Times New Roman"/>
        <family val="1"/>
      </rPr>
      <t xml:space="preserve"> 5.000,00</t>
    </r>
    <r>
      <rPr>
        <sz val="8"/>
        <rFont val="Times New Roman"/>
        <family val="1"/>
      </rPr>
      <t>, koszty komunalizacyjne</t>
    </r>
    <r>
      <rPr>
        <b/>
        <sz val="8"/>
        <rFont val="Times New Roman"/>
        <family val="1"/>
      </rPr>
      <t xml:space="preserve"> 5.000,00</t>
    </r>
    <r>
      <rPr>
        <sz val="8"/>
        <rFont val="Times New Roman"/>
        <family val="1"/>
      </rPr>
      <t xml:space="preserve">, akty notarialne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, opracowanie projektów decyzji o warunkach zabudowy oraz celu publicznego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>, wykonanie i montaż tablic informacyjnych z nazwami ulic</t>
    </r>
    <r>
      <rPr>
        <b/>
        <sz val="8"/>
        <rFont val="Times New Roman"/>
        <family val="1"/>
      </rPr>
      <t xml:space="preserve"> 15.000,00</t>
    </r>
  </si>
  <si>
    <r>
      <t xml:space="preserve">Przebudowa płyty Rynku w Kaźmierzu </t>
    </r>
    <r>
      <rPr>
        <b/>
        <sz val="8"/>
        <rFont val="Times New Roman"/>
        <family val="1"/>
      </rPr>
      <t>50.000,00</t>
    </r>
    <r>
      <rPr>
        <sz val="8"/>
        <rFont val="Times New Roman"/>
        <family val="1"/>
      </rPr>
      <t xml:space="preserve">, budowa targowiska w Kaźmierzu </t>
    </r>
    <r>
      <rPr>
        <b/>
        <sz val="8"/>
        <rFont val="Times New Roman"/>
        <family val="1"/>
      </rPr>
      <t xml:space="preserve">50.000,00, </t>
    </r>
    <r>
      <rPr>
        <sz val="8"/>
        <rFont val="Times New Roman"/>
        <family val="1"/>
      </rPr>
      <t>budowa budynku mieszkalnego socjalnego w Kiączynie</t>
    </r>
    <r>
      <rPr>
        <b/>
        <sz val="8"/>
        <rFont val="Times New Roman"/>
        <family val="1"/>
      </rPr>
      <t xml:space="preserve"> 100.000,00</t>
    </r>
  </si>
  <si>
    <r>
      <t xml:space="preserve">Wykup działek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 i dróg </t>
    </r>
    <r>
      <rPr>
        <b/>
        <sz val="8"/>
        <rFont val="Times New Roman"/>
        <family val="1"/>
      </rPr>
      <t>200.705,00</t>
    </r>
  </si>
  <si>
    <t>Komisja urbanistyczna</t>
  </si>
  <si>
    <r>
      <t xml:space="preserve">Plan zagospodarowania przestrzennego (rej.ul.Leśnej i ul.Wiśniowej pow.ok.21 ha </t>
    </r>
    <r>
      <rPr>
        <b/>
        <sz val="8"/>
        <rFont val="Times New Roman"/>
        <family val="1"/>
      </rPr>
      <t>47.000,00</t>
    </r>
    <r>
      <rPr>
        <sz val="8"/>
        <rFont val="Times New Roman"/>
        <family val="1"/>
      </rPr>
      <t xml:space="preserve">, rej.ul.Słonecznej, Jabłoniowej, i Topolowej pow.ok.30 ha </t>
    </r>
    <r>
      <rPr>
        <b/>
        <sz val="8"/>
        <rFont val="Times New Roman"/>
        <family val="1"/>
      </rPr>
      <t>110.000,00</t>
    </r>
    <r>
      <rPr>
        <sz val="8"/>
        <rFont val="Times New Roman"/>
        <family val="1"/>
      </rPr>
      <t xml:space="preserve">, nie określone pow.ok.25 ha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>)</t>
    </r>
  </si>
  <si>
    <t>Zmiana studium uwarunkowań i kierunków zagospodarowania przestrzennego gminy</t>
  </si>
  <si>
    <t>Wykonanie programu opieki nad zabytkami i ewidencji zabytków dla Gminy Kaźmierz.</t>
  </si>
  <si>
    <t>Realizacja zadań rządowych zleconych gminom</t>
  </si>
  <si>
    <t>Diety radnych i sołtysów</t>
  </si>
  <si>
    <t xml:space="preserve">Kontakty partnerskie z Bystrzycą Kłodzką, Ujściem i Litwą, art.związane z obsługą Biura Rady wraz z kosztami reprezentacyjnymi oraz zakup artykułów promocyjnych i prenumerata Współnoty </t>
  </si>
  <si>
    <t>Usługi związane z obsługą Biura Rady, usługi poligraficzne związane z wydawaniem Obserwatora</t>
  </si>
  <si>
    <t>Koszty delegacji  krajowych</t>
  </si>
  <si>
    <t>Koszty delegacji zagranicznych</t>
  </si>
  <si>
    <t>Środki Bhp, ekwiwalenty za pranie</t>
  </si>
  <si>
    <t>Zał.Nr 1 do Uchwały Nr XVIII/101/07 Rady Gminy Kaźmierz z dn.19.12.2007 r.</t>
  </si>
  <si>
    <t>Zał.Nr 2 do Uchwały Nr XVIII/101/07 Rady Gminy Kaźmierz z dn.19.12.2007 r.</t>
  </si>
  <si>
    <t>Zał.Nr 3 do Uchwały Nr XVIII/101/07 Rady Gminy Kaźmierz z dn.19.12.2007 r.</t>
  </si>
  <si>
    <r>
      <t xml:space="preserve">Budowa sieci wodociągowych:K-rz ul.Polna-Reja </t>
    </r>
    <r>
      <rPr>
        <b/>
        <sz val="8"/>
        <rFont val="Times New Roman"/>
        <family val="1"/>
      </rPr>
      <t xml:space="preserve">25.000,00, </t>
    </r>
    <r>
      <rPr>
        <sz val="8"/>
        <rFont val="Times New Roman"/>
        <family val="1"/>
      </rPr>
      <t xml:space="preserve">K-rz ul.Szkolna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, Bytyń Tartak </t>
    </r>
    <r>
      <rPr>
        <b/>
        <sz val="8"/>
        <rFont val="Times New Roman"/>
        <family val="1"/>
      </rPr>
      <t>80.000,00</t>
    </r>
    <r>
      <rPr>
        <sz val="8"/>
        <rFont val="Times New Roman"/>
        <family val="1"/>
      </rPr>
      <t xml:space="preserve">, K-rz ul.Poznańska </t>
    </r>
    <r>
      <rPr>
        <b/>
        <sz val="8"/>
        <rFont val="Times New Roman"/>
        <family val="1"/>
      </rPr>
      <t>90.000,00</t>
    </r>
    <r>
      <rPr>
        <sz val="8"/>
        <rFont val="Times New Roman"/>
        <family val="1"/>
      </rPr>
      <t xml:space="preserve">, SUW Gaj Wielki </t>
    </r>
    <r>
      <rPr>
        <b/>
        <sz val="8"/>
        <rFont val="Times New Roman"/>
        <family val="1"/>
      </rPr>
      <t xml:space="preserve">120.000,00, </t>
    </r>
    <r>
      <rPr>
        <sz val="8"/>
        <rFont val="Times New Roman"/>
        <family val="1"/>
      </rPr>
      <t>Rozbudowa oczyszczalni ścieków w Kiączynie wraz z siecią kanalizacji sanitarnej w aglomeracji Kaźmierz</t>
    </r>
    <r>
      <rPr>
        <b/>
        <sz val="8"/>
        <rFont val="Times New Roman"/>
        <family val="1"/>
      </rPr>
      <t xml:space="preserve"> 231.800,00, </t>
    </r>
    <r>
      <rPr>
        <sz val="8"/>
        <rFont val="Times New Roman"/>
        <family val="1"/>
      </rPr>
      <t>budowa kanalizacji sanitarnej w rej.ul.Nowowiejskiej w Kaźmierzu</t>
    </r>
    <r>
      <rPr>
        <b/>
        <sz val="8"/>
        <rFont val="Times New Roman"/>
        <family val="1"/>
      </rPr>
      <t xml:space="preserve"> 110.000,00</t>
    </r>
  </si>
  <si>
    <t>Wydatki na pomoc finansową  udzielaną między jednostkami samorządu terytorialnego na dofinansowanie własnych zadań inwestycyjnych i zakupów inwestycyjnych.</t>
  </si>
  <si>
    <t>Zał.Nr 4 do Uchwały Nr XVIII/101/07 Rady Gminy Kaźmierz z dn.19.12.2007 r.</t>
  </si>
  <si>
    <t>Zał.Nr 5 do Uchwały Nr XVIII/101/07 Rady Gminy Kaźmierz z dn.19.12.2007 r.</t>
  </si>
  <si>
    <t>Zał.Nr 6 do Uchwały Nr XVIIII/101/07 Rady Gminy Kaźmierz z dn.19.12.2007 r.</t>
  </si>
  <si>
    <t>Zał.Nr 7 do Uchwały Nr XVIII/101/07 Rady Gminy Kaźmierz z dn.19.12.2007 r.</t>
  </si>
  <si>
    <t>Zał.Nr 8 do Uchwały Nr XVIII/101/07 Rady Gminy Kaźmierz z dn.19.12.2007 r.</t>
  </si>
  <si>
    <t>Zał.Nr 9 do Uchwały Nr XVIII/101/07 Rady Gminy Kaźmierz z dn.19.12.2007 r.</t>
  </si>
  <si>
    <t>Zał.Nr 10 do Uchwały Nr XVIII/101/07 Rady Gminy Kaźmierz z dn.19.12.2007 r.</t>
  </si>
  <si>
    <t>Wynagrodzenia pracowników UG i bezrobotnych, program Szwajcarski Zegarek, nagrody jubileuszowe wraz z pochodnymi</t>
  </si>
  <si>
    <t>Kontrola wewnętrzna</t>
  </si>
  <si>
    <r>
      <t xml:space="preserve"> Art.biurowe </t>
    </r>
    <r>
      <rPr>
        <b/>
        <sz val="8"/>
        <rFont val="Times New Roman"/>
        <family val="1"/>
      </rPr>
      <t>18.000,00</t>
    </r>
    <r>
      <rPr>
        <sz val="8"/>
        <rFont val="Times New Roman"/>
        <family val="1"/>
      </rPr>
      <t xml:space="preserve">, środki czystości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 xml:space="preserve"> , wydawnictwa i aktualizacje fachowe </t>
    </r>
    <r>
      <rPr>
        <b/>
        <sz val="8"/>
        <rFont val="Times New Roman"/>
        <family val="1"/>
      </rPr>
      <t>13.000,00</t>
    </r>
    <r>
      <rPr>
        <sz val="8"/>
        <rFont val="Times New Roman"/>
        <family val="1"/>
      </rPr>
      <t xml:space="preserve">, wydatki USC </t>
    </r>
    <r>
      <rPr>
        <b/>
        <sz val="8"/>
        <rFont val="Times New Roman"/>
        <family val="1"/>
      </rPr>
      <t>7.100,00</t>
    </r>
    <r>
      <rPr>
        <sz val="8"/>
        <rFont val="Times New Roman"/>
        <family val="1"/>
      </rPr>
      <t xml:space="preserve">, wydatki sekretariatu </t>
    </r>
    <r>
      <rPr>
        <b/>
        <sz val="8"/>
        <rFont val="Times New Roman"/>
        <family val="1"/>
      </rPr>
      <t>27.100,00</t>
    </r>
    <r>
      <rPr>
        <sz val="8"/>
        <rFont val="Times New Roman"/>
        <family val="1"/>
      </rPr>
      <t xml:space="preserve">, zakup wyposażenia </t>
    </r>
    <r>
      <rPr>
        <b/>
        <sz val="8"/>
        <rFont val="Times New Roman"/>
        <family val="1"/>
      </rPr>
      <t>3.000,00</t>
    </r>
    <r>
      <rPr>
        <sz val="8"/>
        <rFont val="Times New Roman"/>
        <family val="1"/>
      </rPr>
      <t xml:space="preserve">, pozostałe </t>
    </r>
    <r>
      <rPr>
        <b/>
        <sz val="8"/>
        <rFont val="Times New Roman"/>
        <family val="1"/>
      </rPr>
      <t>5.000,00</t>
    </r>
  </si>
  <si>
    <r>
      <t>Energia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, woda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, gaz, dostawa energii cieplnej</t>
    </r>
  </si>
  <si>
    <r>
      <t xml:space="preserve">Konserwacja centrali telefonicznej, konserwacja systemu alarmowego, urządzeń klimatyzacji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 , konserwacja sprzętu komuterowego i oprogramowania </t>
    </r>
    <r>
      <rPr>
        <b/>
        <sz val="8"/>
        <rFont val="Times New Roman"/>
        <family val="1"/>
      </rPr>
      <t>43.100,00</t>
    </r>
    <r>
      <rPr>
        <sz val="8"/>
        <rFont val="Times New Roman"/>
        <family val="1"/>
      </rPr>
      <t xml:space="preserve"> oraz pozostałego sprzętu biurowego i wposażenia oraz bieżące naperawy i remonty</t>
    </r>
    <r>
      <rPr>
        <b/>
        <sz val="8"/>
        <rFont val="Times New Roman"/>
        <family val="1"/>
      </rPr>
      <t xml:space="preserve"> 7.000,00</t>
    </r>
  </si>
  <si>
    <t>Badania wstępne, okresowe i profilaktyczne pracowników</t>
  </si>
  <si>
    <r>
      <t>Koszty usług pocztowych</t>
    </r>
    <r>
      <rPr>
        <b/>
        <sz val="8"/>
        <rFont val="Times New Roman"/>
        <family val="1"/>
      </rPr>
      <t xml:space="preserve"> 44.800,00 </t>
    </r>
    <r>
      <rPr>
        <sz val="8"/>
        <rFont val="Times New Roman"/>
        <family val="1"/>
      </rPr>
      <t xml:space="preserve">, abonament radiowo-telewizyjny </t>
    </r>
    <r>
      <rPr>
        <b/>
        <sz val="8"/>
        <rFont val="Times New Roman"/>
        <family val="1"/>
      </rPr>
      <t>600,00</t>
    </r>
    <r>
      <rPr>
        <sz val="8"/>
        <rFont val="Times New Roman"/>
        <family val="1"/>
      </rPr>
      <t xml:space="preserve">, bankowych </t>
    </r>
    <r>
      <rPr>
        <b/>
        <sz val="8"/>
        <rFont val="Times New Roman"/>
        <family val="1"/>
      </rPr>
      <t>5.000,00</t>
    </r>
    <r>
      <rPr>
        <sz val="8"/>
        <rFont val="Times New Roman"/>
        <family val="1"/>
      </rPr>
      <t xml:space="preserve">, ochrona obiektu </t>
    </r>
    <r>
      <rPr>
        <b/>
        <sz val="8"/>
        <rFont val="Times New Roman"/>
        <family val="1"/>
      </rPr>
      <t>3.000,00</t>
    </r>
    <r>
      <rPr>
        <sz val="8"/>
        <rFont val="Times New Roman"/>
        <family val="1"/>
      </rPr>
      <t xml:space="preserve">, szkolenia pracowników </t>
    </r>
    <r>
      <rPr>
        <b/>
        <sz val="8"/>
        <rFont val="Times New Roman"/>
        <family val="1"/>
      </rPr>
      <t xml:space="preserve">15.000,00, </t>
    </r>
    <r>
      <rPr>
        <sz val="8"/>
        <rFont val="Times New Roman"/>
        <family val="1"/>
      </rPr>
      <t>bieżące utrzymanie budynku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UG</t>
    </r>
    <r>
      <rPr>
        <b/>
        <sz val="8"/>
        <rFont val="Times New Roman"/>
        <family val="1"/>
      </rPr>
      <t xml:space="preserve"> 25.000,00</t>
    </r>
  </si>
  <si>
    <t xml:space="preserve">Opłaty za połączenia telefoniczne sieci komórkowej </t>
  </si>
  <si>
    <r>
      <t xml:space="preserve">Delegacje </t>
    </r>
    <r>
      <rPr>
        <b/>
        <sz val="8"/>
        <rFont val="Times New Roman"/>
        <family val="1"/>
      </rPr>
      <t>10.000,00,</t>
    </r>
    <r>
      <rPr>
        <sz val="8"/>
        <rFont val="Times New Roman"/>
        <family val="1"/>
      </rPr>
      <t xml:space="preserve"> ryczałty samochodowe </t>
    </r>
    <r>
      <rPr>
        <b/>
        <sz val="8"/>
        <rFont val="Times New Roman"/>
        <family val="1"/>
      </rPr>
      <t>28.000,00</t>
    </r>
  </si>
  <si>
    <t>Podróże służbowe zagraniczne</t>
  </si>
  <si>
    <r>
      <t xml:space="preserve">Składki WOKIS </t>
    </r>
    <r>
      <rPr>
        <b/>
        <sz val="8"/>
        <rFont val="Times New Roman"/>
        <family val="1"/>
      </rPr>
      <t>5.700,00</t>
    </r>
    <r>
      <rPr>
        <sz val="8"/>
        <rFont val="Times New Roman"/>
        <family val="1"/>
      </rPr>
      <t xml:space="preserve">, ZGWRP </t>
    </r>
    <r>
      <rPr>
        <b/>
        <sz val="8"/>
        <rFont val="Times New Roman"/>
        <family val="1"/>
      </rPr>
      <t>1.800,00</t>
    </r>
    <r>
      <rPr>
        <sz val="8"/>
        <rFont val="Times New Roman"/>
        <family val="1"/>
      </rPr>
      <t xml:space="preserve">, SGiPW </t>
    </r>
    <r>
      <rPr>
        <b/>
        <sz val="8"/>
        <rFont val="Times New Roman"/>
        <family val="1"/>
      </rPr>
      <t>1.700,00</t>
    </r>
    <r>
      <rPr>
        <sz val="8"/>
        <rFont val="Times New Roman"/>
        <family val="1"/>
      </rPr>
      <t xml:space="preserve">, ubezpieczenie sprzętu i budynków </t>
    </r>
    <r>
      <rPr>
        <b/>
        <sz val="8"/>
        <rFont val="Times New Roman"/>
        <family val="1"/>
      </rPr>
      <t>8.000,00</t>
    </r>
    <r>
      <rPr>
        <sz val="8"/>
        <rFont val="Times New Roman"/>
        <family val="1"/>
      </rPr>
      <t xml:space="preserve">, składki z tyt.przystąpienia do Stowarzyszenia Ekologocznych Gmin ZACHÓD </t>
    </r>
    <r>
      <rPr>
        <b/>
        <sz val="8"/>
        <rFont val="Times New Roman"/>
        <family val="1"/>
      </rPr>
      <t xml:space="preserve">1.000,00, </t>
    </r>
    <r>
      <rPr>
        <sz val="8"/>
        <rFont val="Times New Roman"/>
        <family val="1"/>
      </rPr>
      <t xml:space="preserve">kaucja za butle Dar Natury </t>
    </r>
    <r>
      <rPr>
        <b/>
        <sz val="8"/>
        <rFont val="Times New Roman"/>
        <family val="1"/>
      </rPr>
      <t>100,00</t>
    </r>
  </si>
  <si>
    <t xml:space="preserve">Papier do kserokopiarek i drukarek komputerowych </t>
  </si>
  <si>
    <t>Atramenty, tonery i części zamienne do sprzętu komputerowego do drukarek komputerowych</t>
  </si>
  <si>
    <t>Przebudowa budynku UG w Kaźmierzu, dostosowanie budynku dla osób niepełnosprawnych</t>
  </si>
  <si>
    <r>
      <t xml:space="preserve">Elektroniczna skrzynka podawcza, podpis elektroniczny </t>
    </r>
    <r>
      <rPr>
        <b/>
        <sz val="8"/>
        <rFont val="Times New Roman"/>
        <family val="1"/>
      </rPr>
      <t>12.000,00</t>
    </r>
    <r>
      <rPr>
        <sz val="8"/>
        <rFont val="Times New Roman"/>
        <family val="1"/>
      </rPr>
      <t xml:space="preserve">, sprzęt komputerowy </t>
    </r>
    <r>
      <rPr>
        <b/>
        <sz val="8"/>
        <rFont val="Times New Roman"/>
        <family val="1"/>
      </rPr>
      <t>30.000,00</t>
    </r>
  </si>
  <si>
    <r>
      <t xml:space="preserve">Wydatki sołectw, utrzymanie  świetlic wiejskich, organizacja imprez okolicznościowych na terenie sołectw </t>
    </r>
    <r>
      <rPr>
        <b/>
        <sz val="8"/>
        <rFont val="Times New Roman"/>
        <family val="1"/>
      </rPr>
      <t>50.000,00</t>
    </r>
    <r>
      <rPr>
        <sz val="8"/>
        <rFont val="Times New Roman"/>
        <family val="1"/>
      </rPr>
      <t xml:space="preserve">, wydatki w zakresie public relations </t>
    </r>
    <r>
      <rPr>
        <b/>
        <sz val="8"/>
        <rFont val="Times New Roman"/>
        <family val="1"/>
      </rPr>
      <t>20.000,00,</t>
    </r>
    <r>
      <rPr>
        <sz val="8"/>
        <rFont val="Times New Roman"/>
        <family val="1"/>
      </rPr>
      <t xml:space="preserve"> remont pomnika ofiar II wojny światowej w K-rzu </t>
    </r>
    <r>
      <rPr>
        <b/>
        <sz val="8"/>
        <rFont val="Times New Roman"/>
        <family val="1"/>
      </rPr>
      <t xml:space="preserve">30.000,00, </t>
    </r>
    <r>
      <rPr>
        <sz val="8"/>
        <rFont val="Times New Roman"/>
        <family val="1"/>
      </rPr>
      <t>zakup tablic sołeckich</t>
    </r>
    <r>
      <rPr>
        <b/>
        <sz val="8"/>
        <rFont val="Times New Roman"/>
        <family val="1"/>
      </rPr>
      <t xml:space="preserve"> 16.000,00</t>
    </r>
  </si>
  <si>
    <t>Budowa świetlicy wiejskiej w Kiączynie.</t>
  </si>
  <si>
    <t xml:space="preserve">Zakup paliwa dla jednostki policji </t>
  </si>
  <si>
    <t>Diety za udział w akcjach. Koszt wynika z liczby wyjazdów x liczba strażaków x liczba godzin x 4,50zł</t>
  </si>
  <si>
    <t>Umowy zlecenie</t>
  </si>
  <si>
    <t>Paliwo do pojazdów i motopomp, części zamienne, zakup węgla dla OSP Bytyń, węże W52 i W75,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</si>
  <si>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>Zakup energii w strażnicach OSP oraz gazu w strażnicy w Kaźmierzu, Kopaninie i Sokolnikach Małych</t>
  </si>
  <si>
    <t>Naprawy pojazdów i sprzętu pożarniczego, drobne remonty budynków strażnic</t>
  </si>
  <si>
    <t>Badania okresowe strażaków i kierowców</t>
  </si>
  <si>
    <t>Badania i opłaty, przeglądy i badania techniczne pojazdów</t>
  </si>
  <si>
    <t>Karta telefonii komórkowej dla Komendanta OSP (4 x 50,00zł)</t>
  </si>
  <si>
    <t xml:space="preserve">Koszty delegacji </t>
  </si>
  <si>
    <t>Ubezpieczenia  AC, OC, NW pojazdów i NW strażaków</t>
  </si>
  <si>
    <t>Dotacja dla jednostek OSP na zakup sprzetu pożarniczego i ratowniczego z dotacjami z MSWiA, ZOSP</t>
  </si>
  <si>
    <t>Realizacja zadań rządowych zleconych gminom z zakresu obrony cywilnej</t>
  </si>
  <si>
    <t>Zarządzanie kryzysowe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</si>
  <si>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</si>
  <si>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</si>
  <si>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</si>
  <si>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Wynagrodzenie inkasentów</t>
  </si>
  <si>
    <t>Zakup druków</t>
  </si>
  <si>
    <t>Koszty postępowania sądowego i prokuratorskiego</t>
  </si>
  <si>
    <t>Opłaty komornicze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</si>
  <si>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</si>
  <si>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</si>
  <si>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</si>
  <si>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Odsetki kredytowe</t>
  </si>
  <si>
    <t>Ustawa o finansach publicznych Art.173 ust.4 rezerwa ogólna nie może być wyższa niż 1% wydatków budżetu.</t>
  </si>
  <si>
    <t>Dodatki mieszkaniowe, dodatki wiejskie, środki Bhp dla nauczycieli i pracowników obsługi, pomoc zdrowotna dla nauczycieli</t>
  </si>
  <si>
    <t>Wynagrodzenia osobowe, w tym odprawy emerytalne i nagrody jubileuszowe</t>
  </si>
  <si>
    <t xml:space="preserve">Materiały biurowe, środki czystości, olej opałowy SP Bytyń, węgiel SP Gaj Wielki </t>
  </si>
  <si>
    <t>Zakup lektur szkolnych, pomocy dydaktycznych.</t>
  </si>
  <si>
    <r>
      <t>Energia, woda, gaz , CO</t>
    </r>
  </si>
  <si>
    <t>Naprawy , konserwacje, bieżące remonty (malowanie izb lekcyjnych, naprawa dachu na starym i nowym budynku, malowanie elewacji, naprawa ogrodzenia i remont sali gimnastycznej w SP w Kaźmierzu oraz naprawa ogrodzenia w SP w Gaju Wielkim)</t>
  </si>
  <si>
    <t>Opłaty RTV,  pocztowe, serwis sieci komputerowej, usługi komunalne, pralnie, monitoring</t>
  </si>
  <si>
    <t>Koszty podłaczenia do internetu pracowni internetowych</t>
  </si>
  <si>
    <t>Opłaty za połączenia telefoniczne sieci komórkowej dyrektorów szkół podstawowych</t>
  </si>
  <si>
    <t>Koszty delegacji służbowych nauczycieli</t>
  </si>
  <si>
    <t>Ubezpieczenia budynków</t>
  </si>
  <si>
    <t>Odpis na Zakładowy Fundusz Świadczeń Socjalnych</t>
  </si>
  <si>
    <t>Papier do drukarek i kopiarek</t>
  </si>
  <si>
    <t>Zakup programów edukacyjnych, programu do wydruku świadectw oraz inne akcesoria komputerowe (klawiatury, myszki itp.)</t>
  </si>
  <si>
    <r>
      <t xml:space="preserve">SP Kaźmierz </t>
    </r>
    <r>
      <rPr>
        <b/>
        <sz val="8"/>
        <rFont val="Times New Roman"/>
        <family val="1"/>
      </rPr>
      <t>218.000,00</t>
    </r>
    <r>
      <rPr>
        <sz val="8"/>
        <rFont val="Times New Roman"/>
        <family val="1"/>
      </rPr>
      <t xml:space="preserve"> (utwardzenie terenu przed szkołą, budowa parkingu, budowa boiska ze sztuczną nawierzchnią), SP Bytyń </t>
    </r>
    <r>
      <rPr>
        <b/>
        <sz val="8"/>
        <rFont val="Times New Roman"/>
        <family val="1"/>
      </rPr>
      <t>200.000,00</t>
    </r>
    <r>
      <rPr>
        <sz val="8"/>
        <rFont val="Times New Roman"/>
        <family val="1"/>
      </rPr>
      <t xml:space="preserve"> (wymiana okien, ocieplenie dachu i modernizacja poddasza na pracownię komputerową, modernizacja pokoju nauczycielskiego), SP Gaj Wielki </t>
    </r>
    <r>
      <rPr>
        <b/>
        <sz val="8"/>
        <rFont val="Times New Roman"/>
        <family val="1"/>
      </rPr>
      <t>12.000,00</t>
    </r>
    <r>
      <rPr>
        <sz val="8"/>
        <rFont val="Times New Roman"/>
        <family val="1"/>
      </rPr>
      <t xml:space="preserve"> (smołowanie dachu), SP Sokolniki Wielkie </t>
    </r>
    <r>
      <rPr>
        <b/>
        <sz val="8"/>
        <rFont val="Times New Roman"/>
        <family val="1"/>
      </rPr>
      <t>100.000,00</t>
    </r>
    <r>
      <rPr>
        <sz val="8"/>
        <rFont val="Times New Roman"/>
        <family val="1"/>
      </rPr>
      <t xml:space="preserve"> (naprawa dachu, elewacja, wymiana okien, wyłożenie kostki przed wejściem do budynku szkolnego)</t>
    </r>
  </si>
  <si>
    <r>
      <t xml:space="preserve">SP Kaźmierz </t>
    </r>
    <r>
      <rPr>
        <b/>
        <sz val="8"/>
        <rFont val="Times New Roman"/>
        <family val="1"/>
      </rPr>
      <t>2.500,00</t>
    </r>
    <r>
      <rPr>
        <sz val="8"/>
        <rFont val="Times New Roman"/>
        <family val="1"/>
      </rPr>
      <t xml:space="preserve"> (zestaw komputerowy), SP Bytyń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 xml:space="preserve"> (laptop wraz z rzutnikiem i ekranem, meble do klasy IV i do pokoju nauczycielskiego, szafa pancerna), SP Gaj Wielki </t>
    </r>
    <r>
      <rPr>
        <b/>
        <sz val="8"/>
        <rFont val="Times New Roman"/>
        <family val="1"/>
      </rPr>
      <t>4.000,00</t>
    </r>
    <r>
      <rPr>
        <sz val="8"/>
        <rFont val="Times New Roman"/>
        <family val="1"/>
      </rPr>
      <t xml:space="preserve"> (serwer do pracowni komputerowej), SP Sokolniki Wielkie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 xml:space="preserve"> (3 zestawy komputerowe)</t>
    </r>
  </si>
  <si>
    <t>Artykuły biurowe, środki czystości</t>
  </si>
  <si>
    <t>Pomoce dydaktyczne, książki, wyposażenie kącików tematycznych</t>
  </si>
  <si>
    <t>Energia, woda, gaz</t>
  </si>
  <si>
    <t>Naprawy, konserwacje sprzętu.</t>
  </si>
  <si>
    <t>Opłaty RTV,  usługi komunalne, pralnie,  prowizje bankowe</t>
  </si>
  <si>
    <t xml:space="preserve">Koszty podłaczenia do internetu </t>
  </si>
  <si>
    <t>Koszty delegacji służbowych</t>
  </si>
  <si>
    <t>Zakup programów edukacyjnych</t>
  </si>
  <si>
    <t>Bytyń (2 zestawy komputerowe i drukarka), Gaj Wielki (wyposażenie placu zabaw), Sokolniki Wielkie (zestaw komputerowy)</t>
  </si>
  <si>
    <r>
      <t xml:space="preserve">Dotacje dla przedszkoli niepublicznych Sokolniki Wielkie  </t>
    </r>
    <r>
      <rPr>
        <b/>
        <sz val="8"/>
        <rFont val="Times New Roman"/>
        <family val="1"/>
      </rPr>
      <t>198.000,00,</t>
    </r>
    <r>
      <rPr>
        <sz val="8"/>
        <rFont val="Times New Roman"/>
        <family val="1"/>
      </rPr>
      <t xml:space="preserve"> pozostałe </t>
    </r>
    <r>
      <rPr>
        <b/>
        <sz val="8"/>
        <rFont val="Times New Roman"/>
        <family val="1"/>
      </rPr>
      <t>36.000,00 (</t>
    </r>
    <r>
      <rPr>
        <sz val="8"/>
        <rFont val="Times New Roman"/>
        <family val="1"/>
      </rPr>
      <t>zgodnie z Uchwałą Nr XVIII/119/04 Rady Gminy Kaźmierz z dn.05.03.2004r.)</t>
    </r>
  </si>
  <si>
    <t>Dodatki mieszkaniowe, dodatki wiejskie, środki Bhp dla nauczycieli i pracowników oświaty</t>
  </si>
  <si>
    <t>Artykuły biurowe, środki czystości, wyposażenie (pralki, odkurzacze, rolety okienne, wykładziny)</t>
  </si>
  <si>
    <t>Naprwy, konserwacje, naprawa opierzenia na budynku przedszkola, remont toalety dla personelu, cyklinowanie parkietu</t>
  </si>
  <si>
    <t xml:space="preserve">Opłaty za połączenia telefoniczne sieci komórkowej dyrektorów </t>
  </si>
  <si>
    <t>Koszty delegacji nauczycieli</t>
  </si>
  <si>
    <t>Ubezpieczenie budynków</t>
  </si>
  <si>
    <t>Modernizacja bloku żywieniowego (zalecenie SANEPID do VIII 2008 r.)</t>
  </si>
  <si>
    <t>Meble do 2 sal, zestaw komuterowy, wyposażenie placu zabaw</t>
  </si>
  <si>
    <t>Wynagrodzenia osobowe</t>
  </si>
  <si>
    <t xml:space="preserve">Materiały biurowe, środki czystości, wyposażenie </t>
  </si>
  <si>
    <t xml:space="preserve">Książki, pomoce dydaktyczne do pracowni przedmiotowych </t>
  </si>
  <si>
    <t xml:space="preserve">Energia, woda,gaz </t>
  </si>
  <si>
    <t>Bieżące remonty, naprawy, konserwacje</t>
  </si>
  <si>
    <t>Opłaty RTV,  usługi komunalne, inne</t>
  </si>
  <si>
    <t>Opłata za pracownie internetowe</t>
  </si>
  <si>
    <t>Wymiana pamięci RAM i procesorów na większe w pracowniach i w sekretariacie, zakup pendriverów</t>
  </si>
  <si>
    <t>Wydatki inwestycyjne w Gimnazjum-utwardzenie placu</t>
  </si>
  <si>
    <t>2 zestawy komputerowe, wieszaki do hali sportowej</t>
  </si>
  <si>
    <t>Bhp</t>
  </si>
  <si>
    <t xml:space="preserve">Wynagrodzenia dla opiekunów dzieci w czasie dowożenia </t>
  </si>
  <si>
    <r>
      <t xml:space="preserve">Usługa dowożenia dzieci do szkół  </t>
    </r>
    <r>
      <rPr>
        <b/>
        <sz val="8"/>
        <rFont val="Times New Roman"/>
        <family val="1"/>
      </rPr>
      <t>324.000,00</t>
    </r>
    <r>
      <rPr>
        <sz val="8"/>
        <rFont val="Times New Roman"/>
        <family val="1"/>
      </rPr>
      <t xml:space="preserve">, dowożenie dzieci niepełnosprawnych </t>
    </r>
    <r>
      <rPr>
        <b/>
        <sz val="8"/>
        <rFont val="Times New Roman"/>
        <family val="1"/>
      </rPr>
      <t>8.000,00</t>
    </r>
  </si>
  <si>
    <t>Świadczenia rzeczowe dotyczące Bhp</t>
  </si>
  <si>
    <t>Wynagrodzenie pracowników GZO oraz osób zatrudnionych z programu Szwajcarski Zegarek</t>
  </si>
  <si>
    <t>Artykuły biurowe, książki i czasopisma fachowe, tonery do drukarek</t>
  </si>
  <si>
    <t>Serwis sieci komputerowej</t>
  </si>
  <si>
    <t>Prowizje bankowe, doskonalenie zawodowe, pozostałe usługi, aktualizacje SIGID</t>
  </si>
  <si>
    <t>Koszty delegacji pracowników GZO</t>
  </si>
  <si>
    <t>Papier do drukarek</t>
  </si>
  <si>
    <t>2 monitory, drukarki, 1 zestaw komputerowy</t>
  </si>
  <si>
    <r>
      <t xml:space="preserve">1% planowanych rocznych środków na wynagrodzenia nauczycieli art.70a ustawy Karta Nauczyciela (jako podstawę przyjęto sumę §4010 w działach 80101,80103, 80104, 80110 </t>
    </r>
    <r>
      <rPr>
        <b/>
        <sz val="8"/>
        <rFont val="Times New Roman"/>
        <family val="1"/>
      </rPr>
      <t>pomniejszone o wynagrodzenia obsługi</t>
    </r>
    <r>
      <rPr>
        <sz val="8"/>
        <rFont val="Times New Roman"/>
        <family val="1"/>
      </rPr>
      <t>)</t>
    </r>
  </si>
  <si>
    <t>Wynagrodzenie dla komisji - awans zawodowy nauczycieli</t>
  </si>
  <si>
    <r>
      <t xml:space="preserve">FŚS dla emerytowanych nauczycieli i pracowników oświaty </t>
    </r>
    <r>
      <rPr>
        <b/>
        <sz val="8"/>
        <rFont val="Times New Roman"/>
        <family val="1"/>
      </rPr>
      <t>37.230,00</t>
    </r>
    <r>
      <rPr>
        <sz val="8"/>
        <rFont val="Times New Roman"/>
        <family val="1"/>
      </rPr>
      <t xml:space="preserve">, dofinansowanie kosztów przygotowania zawodowego młodocianych pracowników </t>
    </r>
    <r>
      <rPr>
        <b/>
        <sz val="8"/>
        <rFont val="Times New Roman"/>
        <family val="1"/>
      </rPr>
      <t>17.883,00</t>
    </r>
  </si>
  <si>
    <t>Zwalczanie narkomanii</t>
  </si>
  <si>
    <r>
      <t xml:space="preserve">Środki na </t>
    </r>
    <r>
      <rPr>
        <sz val="8"/>
        <rFont val="Times New Roman"/>
        <family val="1"/>
      </rPr>
      <t xml:space="preserve"> realizację Gminnego Programu Przeciwdziałania Narkomanii </t>
    </r>
  </si>
  <si>
    <r>
      <t xml:space="preserve">Środki na działalność Gminnej Komisji Rozwiązywania Problemów Alkoholowych </t>
    </r>
  </si>
  <si>
    <t>Remont budynku Ośrodka Zdrowia</t>
  </si>
  <si>
    <t xml:space="preserve">Świadczenia rodzinne i zaliczki alimentacyjne </t>
  </si>
  <si>
    <t>Koszty obsługi</t>
  </si>
  <si>
    <t>Składka na ubezpieczenie zdrowotne za osoby pobierające niektóre świadczenia z pomocy społecznej oraz niektóre świadczenia rodzinne ustalona przy założeniu, że w 2008r składka na ubezpieczenie zdrowotne wyniesie 9% podstawy wymiaru składki</t>
  </si>
  <si>
    <r>
      <t xml:space="preserve">zadania zlecone WUW P-ń </t>
    </r>
    <r>
      <rPr>
        <b/>
        <sz val="8"/>
        <rFont val="Times New Roman"/>
        <family val="1"/>
      </rPr>
      <t>74.800,00</t>
    </r>
    <r>
      <rPr>
        <sz val="8"/>
        <rFont val="Times New Roman"/>
        <family val="1"/>
      </rPr>
      <t xml:space="preserve">, zad.własne Gminy </t>
    </r>
    <r>
      <rPr>
        <b/>
        <sz val="8"/>
        <rFont val="Times New Roman"/>
        <family val="1"/>
      </rPr>
      <t>64.200,00</t>
    </r>
  </si>
  <si>
    <t>Odpłatność za pobyt w Domu Pomocy Społecznej</t>
  </si>
  <si>
    <t>Podstawa naliczenia dodatków: ustawa o dodatkach mieszkaniowych z dnia 21.06.2001r (Dz.U.Nr 71, poz.734) i Rozp.RM z dnia 28.12.2001 (Dz.U.Nr 156, poz.1817)</t>
  </si>
  <si>
    <r>
      <t xml:space="preserve">WUW </t>
    </r>
    <r>
      <rPr>
        <b/>
        <sz val="8"/>
        <rFont val="Times New Roman"/>
        <family val="1"/>
      </rPr>
      <t>34.200,00</t>
    </r>
    <r>
      <rPr>
        <sz val="8"/>
        <rFont val="Times New Roman"/>
        <family val="1"/>
      </rPr>
      <t xml:space="preserve">, UG </t>
    </r>
    <r>
      <rPr>
        <b/>
        <sz val="8"/>
        <rFont val="Times New Roman"/>
        <family val="1"/>
      </rPr>
      <t>472.080,00</t>
    </r>
  </si>
  <si>
    <t>Środki Bhp dla 8 pracowników, ekwiwalent za pranie</t>
  </si>
  <si>
    <t>Wynagrodzenia pracowników wraz z pochodnymi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</si>
  <si>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</si>
  <si>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</si>
  <si>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</si>
  <si>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</si>
  <si>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pocztowe,czynsz lokalowy, koszty i prowizje bankowe, dokształcanie pracowników.</t>
  </si>
  <si>
    <t>Delegacje pracowników i ryczałty samochodowe</t>
  </si>
  <si>
    <t>Ubezpieczenie sprzętu elektronicznego</t>
  </si>
  <si>
    <r>
      <t xml:space="preserve">Dożywianie uczniów w szkołach WUW  </t>
    </r>
    <r>
      <rPr>
        <b/>
        <sz val="8"/>
        <rFont val="Times New Roman"/>
        <family val="1"/>
      </rPr>
      <t>21.700,00</t>
    </r>
    <r>
      <rPr>
        <sz val="8"/>
        <rFont val="Times New Roman"/>
        <family val="1"/>
      </rPr>
      <t xml:space="preserve">, UG  </t>
    </r>
    <r>
      <rPr>
        <b/>
        <sz val="8"/>
        <rFont val="Times New Roman"/>
        <family val="1"/>
      </rPr>
      <t>37.300,00</t>
    </r>
  </si>
  <si>
    <t>Zakup upominków i słodyczy na spotkania integracyjne</t>
  </si>
  <si>
    <t>Usłga dotycząca przewozu osób na spotkanie integracyjne</t>
  </si>
  <si>
    <t>Pomoc materialna dla uczniów w ramach Narodowego Funduszu Stypendialnego</t>
  </si>
  <si>
    <t>Zakup żarówek, opraw oświetleniowych, czujników</t>
  </si>
  <si>
    <t>Energia na oświetlenie uliczne</t>
  </si>
  <si>
    <r>
      <t>Konserwacja i modernizacja oświetlenia ulicznego</t>
    </r>
    <r>
      <rPr>
        <b/>
        <sz val="8"/>
        <rFont val="Times New Roman"/>
        <family val="1"/>
      </rPr>
      <t xml:space="preserve"> </t>
    </r>
  </si>
  <si>
    <t>Bieżąca obsługa oświetlenia ulicznego, wykonanie projektów oświetlenia na terenie gminy ( deptak rej.ul.Szamotulskiej i rej.ul.Nowowiejskiej, krzyżówka w Witkowicach przy trasie A2)</t>
  </si>
  <si>
    <r>
      <t xml:space="preserve">Oświetlenie dróg osiedlowych na terenie gminy Kaźmierz: Pólko </t>
    </r>
  </si>
  <si>
    <t>Wynagrodzenie bezosobowe</t>
  </si>
  <si>
    <t xml:space="preserve">Umowa zlecenie z pracownikiem obsługującym toalety publiczne </t>
  </si>
  <si>
    <r>
      <t xml:space="preserve">Zakup materiałów bieżącego utrzymania toalet publicznych </t>
    </r>
    <r>
      <rPr>
        <b/>
        <sz val="8"/>
        <rFont val="Times New Roman"/>
        <family val="1"/>
      </rPr>
      <t>1.500,00</t>
    </r>
    <r>
      <rPr>
        <sz val="8"/>
        <rFont val="Times New Roman"/>
        <family val="1"/>
      </rPr>
      <t xml:space="preserve">, zakup pojemników do selektywnej zbiórki </t>
    </r>
    <r>
      <rPr>
        <b/>
        <sz val="8"/>
        <rFont val="Times New Roman"/>
        <family val="1"/>
      </rPr>
      <t xml:space="preserve">5.000,00 </t>
    </r>
  </si>
  <si>
    <r>
      <t xml:space="preserve">Gaz </t>
    </r>
    <r>
      <rPr>
        <b/>
        <sz val="8"/>
        <rFont val="Times New Roman"/>
        <family val="1"/>
      </rPr>
      <t xml:space="preserve">2.000,00 </t>
    </r>
    <r>
      <rPr>
        <sz val="8"/>
        <rFont val="Times New Roman"/>
        <family val="1"/>
      </rPr>
      <t xml:space="preserve">i energia </t>
    </r>
    <r>
      <rPr>
        <b/>
        <sz val="8"/>
        <rFont val="Times New Roman"/>
        <family val="1"/>
      </rPr>
      <t>600,00</t>
    </r>
    <r>
      <rPr>
        <sz val="8"/>
        <rFont val="Times New Roman"/>
        <family val="1"/>
      </rPr>
      <t xml:space="preserve"> w toaletach</t>
    </r>
  </si>
  <si>
    <r>
      <t xml:space="preserve">Inne usługi związane z utrzymaniem toalet publicznych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>, usługa transportowa</t>
    </r>
    <r>
      <rPr>
        <b/>
        <sz val="8"/>
        <rFont val="Times New Roman"/>
        <family val="1"/>
      </rPr>
      <t xml:space="preserve"> 60.000,00</t>
    </r>
  </si>
  <si>
    <r>
      <t>Wydatki związane z bezpańskimi psami</t>
    </r>
    <r>
      <rPr>
        <b/>
        <sz val="8"/>
        <rFont val="Times New Roman"/>
        <family val="1"/>
      </rPr>
      <t xml:space="preserve"> 12.000,00 </t>
    </r>
  </si>
  <si>
    <t>Domy i ośrodki kultury, świetlice i kluby</t>
  </si>
  <si>
    <t>Dotacja podmiotowa z budżetu dla samorządowej instytucji kultury</t>
  </si>
  <si>
    <t>Dotacja dla Gminnego Ośrodka Kultury w Kaźmierzu</t>
  </si>
  <si>
    <t>Dotacja dla Biblioteki Publicznej Gminy Kaźmierz</t>
  </si>
  <si>
    <t>Kultura fizyczna i sport</t>
  </si>
  <si>
    <t>Zadania w zakresie kultury fizycznej i sportu</t>
  </si>
  <si>
    <t>Wsparcie finansowe na realizację zadań w zakresie kultury fizycznej i sportu (art.5 ust 4.pkt.2 ustawy z dn.24.04.2003r o działalności pożytku publicznego i o wolontariacie)</t>
  </si>
  <si>
    <t>Środki na pozostałą działalność sportową prowadzoną na terenie gminy</t>
  </si>
  <si>
    <r>
      <t xml:space="preserve">Gospodarz obiektu sportowego w K-rzu </t>
    </r>
    <r>
      <rPr>
        <b/>
        <sz val="8"/>
        <rFont val="Times New Roman"/>
        <family val="1"/>
      </rPr>
      <t>3.120,00</t>
    </r>
    <r>
      <rPr>
        <sz val="8"/>
        <rFont val="Times New Roman"/>
        <family val="1"/>
      </rPr>
      <t xml:space="preserve"> i Bytyniu</t>
    </r>
    <r>
      <rPr>
        <b/>
        <sz val="8"/>
        <rFont val="Times New Roman"/>
        <family val="1"/>
      </rPr>
      <t xml:space="preserve"> 832,00</t>
    </r>
    <r>
      <rPr>
        <sz val="8"/>
        <rFont val="Times New Roman"/>
        <family val="1"/>
      </rPr>
      <t xml:space="preserve">, obsługa strzelnicy i siłowni LOK </t>
    </r>
    <r>
      <rPr>
        <b/>
        <sz val="8"/>
        <rFont val="Times New Roman"/>
        <family val="1"/>
      </rPr>
      <t>4.480,00</t>
    </r>
    <r>
      <rPr>
        <sz val="8"/>
        <rFont val="Times New Roman"/>
        <family val="1"/>
      </rPr>
      <t xml:space="preserve">, sanitariaty - boisko K-rz </t>
    </r>
    <r>
      <rPr>
        <b/>
        <sz val="8"/>
        <rFont val="Times New Roman"/>
        <family val="1"/>
      </rPr>
      <t>1.200,00</t>
    </r>
    <r>
      <rPr>
        <sz val="8"/>
        <rFont val="Times New Roman"/>
        <family val="1"/>
      </rPr>
      <t>,</t>
    </r>
  </si>
  <si>
    <t xml:space="preserve">Zakup materiałów bieżącego utrzymania oraz materiałów na organizację imprez plenerowo-sportowych, zakup sprzętu sportowego , zakup trawy, nawozów </t>
  </si>
  <si>
    <t>Energia i woda w obiektach sportowo-rekreacyjnych</t>
  </si>
  <si>
    <t>Monitorowanie obiektu , utrzymanie płyty boiska w Kaźmierzu, usługi komunalne, pozostałe usługi</t>
  </si>
  <si>
    <t>Ubezpieczenia gminnych obiektów sportowych i imprez masowych</t>
  </si>
  <si>
    <t>Budowa centrum rekreacyjno-sportowego w rejonie ul.Leśnej w Kaźmierzu</t>
  </si>
  <si>
    <t>NA 2008 r.</t>
  </si>
  <si>
    <t xml:space="preserve">Zał.Nr 4 do Projektu Uchwały Rady Gminy Kaźmierz </t>
  </si>
  <si>
    <t>PRZYCHODY I ROZCHODY 2008 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</si>
  <si>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</si>
  <si>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</si>
  <si>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</si>
  <si>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</si>
  <si>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</si>
  <si>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</si>
  <si>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Nadwyżka z lat ubiegłych</t>
  </si>
  <si>
    <t>Przychody z zaciągniętych pożyczek i kredytów na rynku krajowym</t>
  </si>
  <si>
    <t>Zmniejszenie planowanej kwoty pożyczki z Wojewódzkiego Funduszu Ochrony Środowiska z uwagi na niższy koszt zadania pn."Budowa kanalizacji sanitarnej w m.Piersko"</t>
  </si>
  <si>
    <t>Przychody z tytułu innych rozliceń krajowych</t>
  </si>
  <si>
    <t>Spłaty otrzymanych krajowych pożyczek i kredytów</t>
  </si>
  <si>
    <t>Spłaty pożyczek otrzymanych  na finansowanie zadań realizowanych z udziałem środków pochodzących z budżetu Unii Europejskiej</t>
  </si>
  <si>
    <t>Plan na 2008r.</t>
  </si>
  <si>
    <t>Prognoza długu Gminy Kaźmierz na lata 2008 - 2018</t>
  </si>
  <si>
    <t>1. Zadłużenie gminy Kaźmierz na 31.12.2007 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</si>
  <si>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</si>
  <si>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</si>
  <si>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</si>
  <si>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</si>
  <si>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</si>
  <si>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</si>
  <si>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31.12.2008 r. (poz.1+2-3a)</t>
  </si>
  <si>
    <t>5. Planowane dochody budżetu gminy na 2008 r.</t>
  </si>
  <si>
    <t>6. Łączna kwota do spłaty rat kredytów i pożyczek wraz z odsetkami w</t>
  </si>
  <si>
    <t xml:space="preserve">    stosunku doplanowanych dochodów gminy na 2008r. (poz.3/poz.5)</t>
  </si>
  <si>
    <t>7. Stosunek łącznej kwoty długu na koniec roku budżetowego do dochodów</t>
  </si>
  <si>
    <t xml:space="preserve">    gminy (poz.4/poz.5) w tym roku budżetowym wynosić będzie</t>
  </si>
  <si>
    <t>Prognoza na rok 2009</t>
  </si>
  <si>
    <t>1. Zadłużenie gminy Kaźmierz na początek roku budżetowego</t>
  </si>
  <si>
    <t>4. Prognozowana kwota długu na dzień 31.12.2009 r. (poz.1+2-3a)</t>
  </si>
  <si>
    <t>5. Planowane dochody budżetu gminy na 2009 r.</t>
  </si>
  <si>
    <t xml:space="preserve">    stosunku doplanowanych dochodów gminy na 2009 r. (poz.3/poz.5)</t>
  </si>
  <si>
    <t>Prognoza na rok 2010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</si>
  <si>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</si>
  <si>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</si>
  <si>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</si>
  <si>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Prognoza na rok 2011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</si>
  <si>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</si>
  <si>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</si>
  <si>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</si>
  <si>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Prognoza na rok 2012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</si>
  <si>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</si>
  <si>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</si>
  <si>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</si>
  <si>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Prognoza na rok 2013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</si>
  <si>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</si>
  <si>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</si>
  <si>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</si>
  <si>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Prognoza na rok 2014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</si>
  <si>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</si>
  <si>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</si>
  <si>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</si>
  <si>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Prognoza na rok 2015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</si>
  <si>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</si>
  <si>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</si>
  <si>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</si>
  <si>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Prognoza na rok 2016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</si>
  <si>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</si>
  <si>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</si>
  <si>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</si>
  <si>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</si>
  <si>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</si>
  <si>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</si>
  <si>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</si>
  <si>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>Prognoza na rok 2018</t>
  </si>
  <si>
    <t>4. Prognozowana kwota długu na dzień 31.12.2018 r. (poz.1+2-3a)</t>
  </si>
  <si>
    <t>5. Planowane dochody budżetu gminy na 2018 r.</t>
  </si>
  <si>
    <t xml:space="preserve">    stosunku doplanowanych dochodów gminy na 2018 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</si>
  <si>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</si>
  <si>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</si>
  <si>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 xml:space="preserve">DOCHODY ZWIĄZANE Z REALIZACJĄ ZADAŃ Z ZAKRESU </t>
  </si>
  <si>
    <t>ADMINISTRACJI RZĄDOWEJ ORAZ INNYCH ZADAŃ ZLECONYCH</t>
  </si>
  <si>
    <t xml:space="preserve"> JEDNOSTCE SAMORZĄDU TERYTORIALNEGO USTAWAMI</t>
  </si>
  <si>
    <t>Dz.      750</t>
  </si>
  <si>
    <t>Rozdz.75011</t>
  </si>
  <si>
    <t>§         2350</t>
  </si>
  <si>
    <t xml:space="preserve">Powyższe środki pobrane przez jednostkę samorządu terytorialnego odprowadza się na rachunek </t>
  </si>
  <si>
    <t>budżetu państwa, zgodnie z art.189 ust.2 Ustawy z dnia 30 czerwca 2005 r. o finansach publicznych</t>
  </si>
  <si>
    <t>(Dz.U.z 2005r Nr 249, poz.2104, Nr 169, poz.1420, z 2006 r. Nr 45, poz.319, Nr 104, poz.708, Nr 187, poz.1381, Nr 170, poz.1217 i 1218, Nr 249, poz.1832, z 2007 r. Nr 88, poz.587, Nr 115, poz.791, Nr 140, poz.984, Nr 82, poz.560)</t>
  </si>
  <si>
    <t>Plan przychodów i wydatków</t>
  </si>
  <si>
    <t>Gminnego Funduszu Ochrony Środowiska i Gospodarki Wodnej</t>
  </si>
  <si>
    <t>na 2008 rok</t>
  </si>
  <si>
    <t>Plan przychodów/wydatków w 2008 r.</t>
  </si>
  <si>
    <t>Wykonanie na 30.06.2005r.</t>
  </si>
  <si>
    <t>PRZYCHODY</t>
  </si>
  <si>
    <t>Stan konta bankowego na 01.01.2008 r.</t>
  </si>
  <si>
    <r>
      <t xml:space="preserve">Wpływy na rzecz funduszu pochodzące z opłat za gospodarcze korzystanie ze środowiska przez podmioty gospodarcze z terenu gminy </t>
    </r>
    <r>
      <rPr>
        <b/>
        <sz val="10"/>
        <rFont val="Times New Roman CE"/>
        <family val="0"/>
      </rPr>
      <t>23.000,00</t>
    </r>
    <r>
      <rPr>
        <sz val="10"/>
        <rFont val="Times New Roman CE"/>
        <family val="1"/>
      </rPr>
      <t>, przejęcie przez gminę świadczenia usług na podstawie art.6 ust.6 ustawy z dnia 13.09.1996r. o utrzymaniu czystości i porządku w gminach (Dz.U. z 1996r. Nr 132, poz.622 z późn.zm.)</t>
    </r>
    <r>
      <rPr>
        <b/>
        <sz val="10"/>
        <rFont val="Times New Roman CE"/>
        <family val="0"/>
      </rPr>
      <t xml:space="preserve"> 5.000,00,</t>
    </r>
    <r>
      <rPr>
        <sz val="10"/>
        <rFont val="Times New Roman CE"/>
        <family val="0"/>
      </rPr>
      <t xml:space="preserve"> inne dochody</t>
    </r>
    <r>
      <rPr>
        <b/>
        <sz val="10"/>
        <rFont val="Times New Roman CE"/>
        <family val="0"/>
      </rPr>
      <t xml:space="preserve"> 2.000,00</t>
    </r>
  </si>
  <si>
    <t>Wydatki związane z: akcją Sprzątanie Świata, realizacją Gminnego Programu Ochrony Środowiska i Planu Gospodarki Odpadami, obchodami Dnia Ziemi, pozostałymi wydatkami związanymi z ochroną środowiska na terenie gminy</t>
  </si>
  <si>
    <t>Zał.Nr 4 do Uchwały Nr ______ Rady Gminy Kaźmierz z dn.27.09.2007 r.</t>
  </si>
  <si>
    <t>PLAN PRZYCHODÓW I WYDATKÓW ZAKŁADU USŁUG  KOMUNALNYCH W KAŹMIERZU W 2008 r.</t>
  </si>
  <si>
    <t>WYDATKI MAJĄTKOWE GMINY KAŹMIERZ W 2008 r.</t>
  </si>
  <si>
    <t xml:space="preserve">Plan wydatków majątkowych na 2008 r. </t>
  </si>
  <si>
    <t>Budowa sieci wodociągowej w m.K-rz ul.Szkolna</t>
  </si>
  <si>
    <t>Budowa sieci wodociągowej w m.K-rz ul.Poznańska w kierunku do m.Brzezno</t>
  </si>
  <si>
    <t>Rozbudowa oczyszczalni ścieków w Kiączynie wraz z siecią kanalizacji sanitarnej w aglomeracji Kaźmierz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</si>
  <si>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</si>
  <si>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</si>
  <si>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</si>
  <si>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</si>
  <si>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Przebudowa  budynku Urzędu Gminy w Kaźmierzu z uwzględnieniemdostosowania budynku dla osób niepełnosprawnych.</t>
  </si>
  <si>
    <t>Elektroniczna skrzynka podawcza, podpis elektroniczny</t>
  </si>
  <si>
    <t>Modernizacja bloku żywieniowego</t>
  </si>
  <si>
    <t>Oświetlenie dróg osiedlowych na terenie gminy Kaźmierz: m.Pólko</t>
  </si>
  <si>
    <t>Sieć wodociągowa Kaźmierz rej.ul.Szkolnej</t>
  </si>
  <si>
    <r>
      <t xml:space="preserve">Rozbudowa oczyszczalni ścieków w kiączynie wraz z siecią kanalizacji sanitarnej w aglomeracji Kaźmierz </t>
    </r>
    <r>
      <rPr>
        <sz val="10"/>
        <rFont val="Times New Roman"/>
        <family val="1"/>
      </rPr>
      <t>(dawna nazwa:Sieć kanalizacji sanitarnej układ Kaźmierz - Kiączyn)</t>
    </r>
  </si>
  <si>
    <t>Rozbudowa budynku administracyjnego Urzędu Gminy w Kaźmierzu</t>
  </si>
  <si>
    <t>Budowa centrum rekreacyjno-sportowego w rej.ul.Leśnrj w Kaźmierzu</t>
  </si>
  <si>
    <t>2008-20011</t>
  </si>
  <si>
    <t>Przebudowa drogi gminnej w Gorszewicach</t>
  </si>
  <si>
    <t>2009-2010</t>
  </si>
  <si>
    <t>Przebudowa ul.Okrężnej w Kaźmierzu</t>
  </si>
  <si>
    <t>Przebudowa chodnika przy ul.Reja w Kaźmierzu wraz z odprowadzeniem wód opadowych</t>
  </si>
  <si>
    <t>Budowa punktu widokowego w Radzynach ze ścieżką rowerową</t>
  </si>
  <si>
    <t>Rozbudowa sieci wodociągowej Kaźmierz ul.Poznańska w kerunku do m.Brzezno</t>
  </si>
  <si>
    <t>Budowa sieci wodociągowej Bytyń - Tartak</t>
  </si>
  <si>
    <t>Budowa sieci wodociągowej Radzyny - Chrusty</t>
  </si>
  <si>
    <t>2008-2009</t>
  </si>
  <si>
    <t>PLAN PRZYCHODÓW  I  WYDATKÓW RACHUNKU DOCHODÓW WŁASNYCH W 2008 r.</t>
  </si>
  <si>
    <t>Przychody</t>
  </si>
  <si>
    <t>Przedszkole w Kaźmierzu</t>
  </si>
  <si>
    <t>Szkoła Podstawowa w Bytyniu</t>
  </si>
  <si>
    <t>Szkoła Podstawowa w Gaju Wielkim</t>
  </si>
  <si>
    <t>Szkoła Podstawowa w Kaźmierzu</t>
  </si>
  <si>
    <t>Gimnazjum w Kaźmierzu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</si>
  <si>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</si>
  <si>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</si>
  <si>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</si>
  <si>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</si>
  <si>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</si>
  <si>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</si>
  <si>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</si>
  <si>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</si>
  <si>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</si>
  <si>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</si>
  <si>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</si>
  <si>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</si>
  <si>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</si>
  <si>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</si>
  <si>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</si>
  <si>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</si>
  <si>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</si>
  <si>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</si>
  <si>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</si>
  <si>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</si>
  <si>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</si>
  <si>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</si>
  <si>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Wydatki po zmianach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</si>
  <si>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</si>
  <si>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</si>
  <si>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</si>
  <si>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</si>
  <si>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</si>
  <si>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</si>
  <si>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</si>
  <si>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</si>
  <si>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</si>
  <si>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</si>
  <si>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</si>
  <si>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</si>
  <si>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</si>
  <si>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</si>
  <si>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</si>
  <si>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</si>
  <si>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</si>
  <si>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</si>
  <si>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</si>
  <si>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</si>
  <si>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</si>
  <si>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</si>
  <si>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</si>
  <si>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</si>
  <si>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</si>
  <si>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</si>
  <si>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</si>
  <si>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</si>
  <si>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</si>
  <si>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</si>
  <si>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</si>
  <si>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</si>
  <si>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</si>
  <si>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</si>
  <si>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</si>
  <si>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</si>
  <si>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</si>
  <si>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</si>
  <si>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</si>
  <si>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</si>
  <si>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</si>
  <si>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</si>
  <si>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</si>
  <si>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wydatków majątkowych na 2007 r. po zmianach</t>
  </si>
  <si>
    <t>Plan zgłoszony przez Wydziały UG i Jednostki organmizacyjne</t>
  </si>
  <si>
    <t>Budowa sieci wodociągowej w m.K-rz ul.Polna-Reja</t>
  </si>
  <si>
    <t>Modernizacja SUW w m.Gaj Wielki</t>
  </si>
  <si>
    <t>Budowa sieci wodociągowej w m.Bytyń - Tartak</t>
  </si>
  <si>
    <t>Zakup agregatu prądotwórczego  do stacji uzdatniania wody w m.Piersko</t>
  </si>
  <si>
    <t>Przebudowa płyty Rynku w Kaźmierzu</t>
  </si>
  <si>
    <t>Wykup działek</t>
  </si>
  <si>
    <t>Wykup dróg</t>
  </si>
  <si>
    <t xml:space="preserve">Zakup sprzętu komputerowego </t>
  </si>
  <si>
    <t>Budowa świetlicy wiejskiej w Kiączynie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</si>
  <si>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</si>
  <si>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</si>
  <si>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</si>
  <si>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</si>
  <si>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</si>
  <si>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</si>
  <si>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Zakup drukarki</t>
  </si>
  <si>
    <t>Zakup wózka na mopy</t>
  </si>
  <si>
    <t>Ochrona zdrowia</t>
  </si>
  <si>
    <t>Przeciwdziałanie alkoholizmowi</t>
  </si>
  <si>
    <t>Wpłaty jednostek na fundusz celowy na finansowanie lub dofinansowanie zadań inwestycyjnych</t>
  </si>
  <si>
    <t>Przeniesienie do działu 010-01010-6050</t>
  </si>
  <si>
    <t>Budowa sieci gazowej na terenie gminy.</t>
  </si>
  <si>
    <t>Zakup mikrobusa.</t>
  </si>
  <si>
    <t>Zakup ciągnika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</si>
  <si>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</si>
  <si>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</si>
  <si>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</si>
  <si>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</si>
  <si>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</si>
  <si>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</si>
  <si>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</si>
  <si>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</si>
  <si>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</si>
  <si>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</si>
  <si>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</si>
  <si>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Urzędy naczelnych organów władzy państwowej, kontroli i ochrony prawa i sądownictwa</t>
  </si>
  <si>
    <t>Urzędy naczelnych organów władzy państwowej, kontroli i ochrony prawa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</si>
  <si>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</si>
  <si>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</si>
  <si>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</si>
  <si>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</si>
  <si>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</si>
  <si>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</si>
  <si>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</si>
  <si>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</si>
  <si>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</si>
  <si>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</si>
  <si>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</si>
  <si>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</si>
  <si>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</si>
  <si>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</si>
  <si>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</si>
  <si>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</si>
  <si>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</si>
  <si>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</si>
  <si>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</si>
  <si>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</si>
  <si>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</si>
  <si>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</si>
  <si>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</si>
  <si>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</si>
  <si>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</si>
  <si>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</si>
  <si>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</si>
  <si>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</si>
  <si>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</si>
  <si>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</si>
  <si>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</si>
  <si>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</si>
  <si>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</si>
  <si>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</si>
  <si>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</si>
  <si>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</si>
  <si>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</si>
  <si>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</si>
  <si>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</si>
  <si>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</si>
  <si>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</si>
  <si>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</si>
  <si>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</si>
  <si>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</si>
  <si>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</si>
  <si>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</si>
  <si>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</si>
  <si>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</si>
  <si>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</si>
  <si>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</si>
  <si>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</si>
  <si>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</si>
  <si>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</si>
  <si>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</si>
  <si>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</si>
  <si>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</si>
  <si>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Instalacja klap dymnych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</si>
  <si>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</si>
  <si>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</si>
  <si>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</si>
  <si>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</si>
  <si>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</si>
  <si>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</si>
  <si>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</si>
  <si>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</si>
  <si>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</si>
  <si>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</si>
  <si>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</si>
  <si>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</si>
  <si>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</si>
  <si>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</si>
  <si>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</si>
  <si>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</si>
  <si>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</si>
  <si>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</si>
  <si>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</si>
  <si>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Opłaty czynszowe za pomieszczenia biurowe</t>
  </si>
  <si>
    <t>Usługi opiekuńcze i specjalistyczne usługi opiekuńcze</t>
  </si>
  <si>
    <t>DOCHODY I WYDATKI NA ZADANIA ZLECONE GMINOM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</si>
  <si>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</si>
  <si>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</si>
  <si>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</si>
  <si>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</si>
  <si>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</si>
  <si>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</si>
  <si>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</si>
  <si>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</si>
  <si>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</si>
  <si>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</si>
  <si>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</si>
  <si>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</si>
  <si>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</si>
  <si>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</si>
  <si>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</si>
  <si>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</si>
  <si>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</si>
  <si>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</si>
  <si>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</si>
  <si>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</si>
  <si>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</si>
  <si>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</si>
  <si>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Dotacje celowe otrzymane z budżetu państwa na zadania bieżące realizowane przez gminę na podstawie porozumień z organami administracji rządowej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</si>
  <si>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</si>
  <si>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</si>
  <si>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</si>
  <si>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</si>
  <si>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</si>
  <si>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</si>
  <si>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</si>
  <si>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</si>
  <si>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</si>
  <si>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</si>
  <si>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</si>
  <si>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Rezerwy ogólne i celowe</t>
  </si>
  <si>
    <t>Rezerwy</t>
  </si>
  <si>
    <t>Inne formy pomocy dla uczniów</t>
  </si>
  <si>
    <t>Dotacja celowa z budżetu na finansowanie lub dofinansowanie zadań zleconych do realizacji stowarzyszeniom</t>
  </si>
  <si>
    <t>Wydatki na pomoc finansową udzielaną między jednostkami samorządu terytorialnego na dofinansowanie własnych zadań inwestycyjnych i zakupów inwestycyjnych</t>
  </si>
  <si>
    <t>Dział</t>
  </si>
  <si>
    <t>Nazwa</t>
  </si>
  <si>
    <t xml:space="preserve">Przychody </t>
  </si>
  <si>
    <t>Przychody po zmianach</t>
  </si>
  <si>
    <t>Wydatki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</si>
  <si>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</si>
  <si>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</si>
  <si>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</si>
  <si>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</si>
  <si>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</si>
  <si>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Gospodarka komunalna i ochrona srodowiska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</si>
  <si>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</si>
  <si>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</si>
  <si>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</si>
  <si>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</si>
  <si>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</si>
  <si>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</si>
  <si>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</si>
  <si>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</si>
  <si>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</si>
  <si>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</si>
  <si>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</si>
  <si>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</si>
  <si>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2003/2006</t>
  </si>
  <si>
    <t>Modernizacja SUW  
w Gaju Wielkim</t>
  </si>
  <si>
    <t>Gmina Kaźmierz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</si>
  <si>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</si>
  <si>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 xml:space="preserve">Sieć wodociągowa Kaźmierz ul.Polna-Reja 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</si>
  <si>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</si>
  <si>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</si>
  <si>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</si>
  <si>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2004-2009</t>
  </si>
  <si>
    <t>Sieć wodociągowa w Kopaninie</t>
  </si>
  <si>
    <t>Sieć wodociągowa w m.Kaźmierz rej.ul.Konopnickiej-Dolnej</t>
  </si>
  <si>
    <t>2006-2009</t>
  </si>
  <si>
    <t>Przebudowa Płyty Rynku w Kaźmierzu</t>
  </si>
  <si>
    <t>Wobec braku  środków finansowych zakres wykonywanych prac przy przebudowie płyty Rynku w Kaźmierzu został przesunięty w czasie.</t>
  </si>
  <si>
    <t>Budowa świetlicy wiejskiej w m.Kiączyn</t>
  </si>
  <si>
    <t>2006-2008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</si>
</sst>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8"/>
      <name val="Arial"/>
      <family val="0"/>
    </font>
    <font>
      <vertAlign val="superscript"/>
      <sz val="8"/>
      <name val="Times New Roman CE"/>
      <family val="1"/>
    </font>
    <font>
      <sz val="11"/>
      <name val="Times New Roman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color indexed="12"/>
      <name val="Times New Roman CE"/>
      <family val="1"/>
    </font>
    <font>
      <b/>
      <sz val="10"/>
      <color indexed="10"/>
      <name val="Arial CE"/>
      <family val="2"/>
    </font>
    <font>
      <b/>
      <sz val="14"/>
      <color indexed="10"/>
      <name val="Arial CE"/>
      <family val="0"/>
    </font>
    <font>
      <b/>
      <sz val="12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8"/>
      <name val="Times New Roman C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1" xfId="0" applyFont="1" applyBorder="1" applyAlignment="1" quotePrefix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quotePrefix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 quotePrefix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7" fillId="3" borderId="2" xfId="0" applyFont="1" applyFill="1" applyBorder="1" applyAlignment="1" quotePrefix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right" vertical="center"/>
    </xf>
    <xf numFmtId="0" fontId="25" fillId="6" borderId="6" xfId="0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right" vertical="center"/>
    </xf>
    <xf numFmtId="0" fontId="25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25" fillId="3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wrapText="1"/>
    </xf>
    <xf numFmtId="4" fontId="26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22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quotePrefix="1">
      <alignment horizontal="center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32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1" fillId="8" borderId="1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4" fontId="11" fillId="4" borderId="1" xfId="0" applyNumberFormat="1" applyFont="1" applyFill="1" applyBorder="1" applyAlignment="1">
      <alignment horizontal="right" vertical="center" wrapText="1"/>
    </xf>
    <xf numFmtId="4" fontId="11" fillId="8" borderId="1" xfId="0" applyNumberFormat="1" applyFont="1" applyFill="1" applyBorder="1" applyAlignment="1">
      <alignment horizontal="righ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vertical="top" wrapText="1"/>
    </xf>
    <xf numFmtId="4" fontId="10" fillId="2" borderId="26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4" fontId="15" fillId="2" borderId="2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0" fillId="5" borderId="32" xfId="0" applyFont="1" applyFill="1" applyBorder="1" applyAlignment="1">
      <alignment horizontal="left" vertical="center"/>
    </xf>
    <xf numFmtId="4" fontId="30" fillId="4" borderId="33" xfId="0" applyNumberFormat="1" applyFont="1" applyFill="1" applyBorder="1" applyAlignment="1">
      <alignment horizontal="left" vertical="center"/>
    </xf>
    <xf numFmtId="4" fontId="30" fillId="0" borderId="33" xfId="0" applyNumberFormat="1" applyFont="1" applyBorder="1" applyAlignment="1">
      <alignment vertical="center" wrapText="1"/>
    </xf>
    <xf numFmtId="4" fontId="30" fillId="0" borderId="33" xfId="0" applyNumberFormat="1" applyFont="1" applyBorder="1" applyAlignment="1">
      <alignment horizontal="left" vertical="center" wrapText="1"/>
    </xf>
    <xf numFmtId="4" fontId="30" fillId="0" borderId="33" xfId="0" applyNumberFormat="1" applyFont="1" applyFill="1" applyBorder="1" applyAlignment="1">
      <alignment horizontal="left" vertical="center" wrapText="1"/>
    </xf>
    <xf numFmtId="4" fontId="30" fillId="4" borderId="33" xfId="0" applyNumberFormat="1" applyFont="1" applyFill="1" applyBorder="1" applyAlignment="1">
      <alignment horizontal="left" vertical="center" wrapText="1"/>
    </xf>
    <xf numFmtId="4" fontId="30" fillId="0" borderId="33" xfId="0" applyNumberFormat="1" applyFont="1" applyFill="1" applyBorder="1" applyAlignment="1">
      <alignment wrapText="1"/>
    </xf>
    <xf numFmtId="4" fontId="30" fillId="0" borderId="33" xfId="0" applyNumberFormat="1" applyFont="1" applyFill="1" applyBorder="1" applyAlignment="1">
      <alignment vertical="center" wrapText="1"/>
    </xf>
    <xf numFmtId="4" fontId="31" fillId="4" borderId="33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 vertical="center"/>
    </xf>
    <xf numFmtId="0" fontId="30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left" vertical="center" wrapText="1"/>
    </xf>
    <xf numFmtId="4" fontId="30" fillId="2" borderId="35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4" fillId="0" borderId="1" xfId="0" applyFont="1" applyBorder="1" applyAlignment="1">
      <alignment/>
    </xf>
    <xf numFmtId="0" fontId="39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7" fillId="5" borderId="12" xfId="0" applyFont="1" applyFill="1" applyBorder="1" applyAlignment="1" quotePrefix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 quotePrefix="1">
      <alignment horizontal="right"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 quotePrefix="1">
      <alignment/>
    </xf>
    <xf numFmtId="10" fontId="27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3" fillId="0" borderId="0" xfId="0" applyFont="1" applyAlignment="1">
      <alignment/>
    </xf>
    <xf numFmtId="0" fontId="15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7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" fontId="7" fillId="0" borderId="12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14" fillId="0" borderId="26" xfId="0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11" fillId="4" borderId="4" xfId="0" applyNumberFormat="1" applyFont="1" applyFill="1" applyBorder="1" applyAlignment="1">
      <alignment vertical="center" wrapText="1"/>
    </xf>
    <xf numFmtId="4" fontId="11" fillId="8" borderId="4" xfId="0" applyNumberFormat="1" applyFont="1" applyFill="1" applyBorder="1" applyAlignment="1">
      <alignment vertical="center" wrapText="1"/>
    </xf>
    <xf numFmtId="4" fontId="11" fillId="7" borderId="4" xfId="0" applyNumberFormat="1" applyFont="1" applyFill="1" applyBorder="1" applyAlignment="1">
      <alignment vertical="center" wrapText="1"/>
    </xf>
    <xf numFmtId="4" fontId="11" fillId="9" borderId="4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4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30" fillId="0" borderId="36" xfId="0" applyNumberFormat="1" applyFont="1" applyBorder="1" applyAlignment="1">
      <alignment horizontal="left" vertical="center" wrapText="1"/>
    </xf>
    <xf numFmtId="4" fontId="30" fillId="0" borderId="37" xfId="0" applyNumberFormat="1" applyFont="1" applyBorder="1" applyAlignment="1">
      <alignment horizontal="left" vertical="center" wrapText="1"/>
    </xf>
    <xf numFmtId="4" fontId="30" fillId="0" borderId="38" xfId="0" applyNumberFormat="1" applyFont="1" applyBorder="1" applyAlignment="1">
      <alignment horizontal="left" vertical="center" wrapText="1"/>
    </xf>
    <xf numFmtId="4" fontId="30" fillId="0" borderId="33" xfId="0" applyNumberFormat="1" applyFont="1" applyFill="1" applyBorder="1" applyAlignment="1">
      <alignment horizontal="left" vertical="center" wrapText="1"/>
    </xf>
    <xf numFmtId="4" fontId="30" fillId="0" borderId="33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6" fillId="4" borderId="17" xfId="0" applyNumberFormat="1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10" fillId="9" borderId="40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48" xfId="0" applyFont="1" applyBorder="1" applyAlignment="1">
      <alignment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5" borderId="50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zoomScale="150" zoomScaleNormal="150" workbookViewId="0" topLeftCell="A1">
      <selection activeCell="A1" sqref="A1:F122"/>
    </sheetView>
  </sheetViews>
  <sheetFormatPr defaultColWidth="9.140625" defaultRowHeight="12.75"/>
  <cols>
    <col min="1" max="1" width="4.140625" style="24" customWidth="1"/>
    <col min="2" max="2" width="6.57421875" style="24" customWidth="1"/>
    <col min="3" max="3" width="4.8515625" style="24" customWidth="1"/>
    <col min="4" max="4" width="33.140625" style="24" customWidth="1"/>
    <col min="5" max="5" width="20.140625" style="4" customWidth="1"/>
    <col min="6" max="6" width="44.421875" style="318" customWidth="1"/>
    <col min="7" max="16384" width="9.140625" style="24" customWidth="1"/>
  </cols>
  <sheetData>
    <row r="1" spans="1:6" ht="27" customHeight="1">
      <c r="A1" s="21" t="s">
        <v>11</v>
      </c>
      <c r="B1" s="23"/>
      <c r="C1" s="23"/>
      <c r="E1" s="1"/>
      <c r="F1" s="3" t="s">
        <v>89</v>
      </c>
    </row>
    <row r="2" spans="1:3" ht="13.5" thickBot="1">
      <c r="A2" s="197"/>
      <c r="B2" s="23"/>
      <c r="C2" s="23"/>
    </row>
    <row r="3" spans="1:6" s="126" customFormat="1" ht="30" customHeight="1">
      <c r="A3" s="463" t="s">
        <v>378</v>
      </c>
      <c r="B3" s="463" t="s">
        <v>379</v>
      </c>
      <c r="C3" s="463" t="s">
        <v>380</v>
      </c>
      <c r="D3" s="463" t="s">
        <v>381</v>
      </c>
      <c r="E3" s="463" t="s">
        <v>12</v>
      </c>
      <c r="F3" s="465"/>
    </row>
    <row r="4" spans="1:6" s="198" customFormat="1" ht="32.25" customHeight="1" thickBot="1">
      <c r="A4" s="464"/>
      <c r="B4" s="464"/>
      <c r="C4" s="464"/>
      <c r="D4" s="464"/>
      <c r="E4" s="464"/>
      <c r="F4" s="466"/>
    </row>
    <row r="5" spans="1:6" s="6" customFormat="1" ht="16.5" customHeight="1">
      <c r="A5" s="199"/>
      <c r="B5" s="199"/>
      <c r="C5" s="199"/>
      <c r="D5" s="199"/>
      <c r="E5" s="199"/>
      <c r="F5" s="319"/>
    </row>
    <row r="6" spans="1:6" s="2" customFormat="1" ht="16.5" customHeight="1">
      <c r="A6" s="116" t="s">
        <v>401</v>
      </c>
      <c r="B6" s="117"/>
      <c r="C6" s="117"/>
      <c r="D6" s="118" t="s">
        <v>402</v>
      </c>
      <c r="E6" s="320">
        <f>E7</f>
        <v>4000</v>
      </c>
      <c r="F6" s="321"/>
    </row>
    <row r="7" spans="1:6" s="2" customFormat="1" ht="15" customHeight="1">
      <c r="A7" s="121"/>
      <c r="B7" s="49" t="s">
        <v>409</v>
      </c>
      <c r="C7" s="9"/>
      <c r="D7" s="10" t="s">
        <v>397</v>
      </c>
      <c r="E7" s="41">
        <f>SUM(E8:E9)</f>
        <v>4000</v>
      </c>
      <c r="F7" s="323"/>
    </row>
    <row r="8" spans="1:6" s="2" customFormat="1" ht="84" customHeight="1">
      <c r="A8" s="121"/>
      <c r="B8" s="11"/>
      <c r="C8" s="12" t="s">
        <v>473</v>
      </c>
      <c r="D8" s="13" t="s">
        <v>474</v>
      </c>
      <c r="E8" s="200">
        <v>4000</v>
      </c>
      <c r="F8" s="324" t="s">
        <v>15</v>
      </c>
    </row>
    <row r="9" spans="1:6" s="2" customFormat="1" ht="54.75" customHeight="1" hidden="1">
      <c r="A9" s="121"/>
      <c r="B9" s="11"/>
      <c r="C9" s="11">
        <v>2010</v>
      </c>
      <c r="D9" s="13" t="s">
        <v>389</v>
      </c>
      <c r="E9" s="200"/>
      <c r="F9" s="323"/>
    </row>
    <row r="10" spans="1:6" s="5" customFormat="1" ht="16.5" customHeight="1" hidden="1">
      <c r="A10" s="325">
        <v>600</v>
      </c>
      <c r="B10" s="325"/>
      <c r="C10" s="325"/>
      <c r="D10" s="326" t="s">
        <v>411</v>
      </c>
      <c r="E10" s="119">
        <f>E11</f>
        <v>0</v>
      </c>
      <c r="F10" s="327"/>
    </row>
    <row r="11" spans="1:6" s="5" customFormat="1" ht="18" customHeight="1" hidden="1">
      <c r="A11" s="16"/>
      <c r="B11" s="16">
        <v>60014</v>
      </c>
      <c r="C11" s="16"/>
      <c r="D11" s="19" t="s">
        <v>412</v>
      </c>
      <c r="E11" s="161">
        <f>E12</f>
        <v>0</v>
      </c>
      <c r="F11" s="328"/>
    </row>
    <row r="12" spans="1:6" s="5" customFormat="1" ht="55.5" customHeight="1" hidden="1">
      <c r="A12" s="16"/>
      <c r="B12" s="16"/>
      <c r="C12" s="31">
        <v>6620</v>
      </c>
      <c r="D12" s="32" t="s">
        <v>16</v>
      </c>
      <c r="E12" s="127"/>
      <c r="F12" s="324" t="s">
        <v>17</v>
      </c>
    </row>
    <row r="13" spans="1:6" s="5" customFormat="1" ht="18" customHeight="1" hidden="1">
      <c r="A13" s="16"/>
      <c r="B13" s="16">
        <v>60016</v>
      </c>
      <c r="C13" s="16"/>
      <c r="D13" s="19" t="s">
        <v>415</v>
      </c>
      <c r="E13" s="161">
        <f>E15</f>
        <v>0</v>
      </c>
      <c r="F13" s="328"/>
    </row>
    <row r="14" spans="1:6" s="5" customFormat="1" ht="58.5" customHeight="1" hidden="1">
      <c r="A14" s="16"/>
      <c r="B14" s="16"/>
      <c r="C14" s="31">
        <v>6260</v>
      </c>
      <c r="D14" s="32" t="s">
        <v>18</v>
      </c>
      <c r="E14" s="127"/>
      <c r="F14" s="324"/>
    </row>
    <row r="15" spans="1:6" s="5" customFormat="1" ht="61.5" customHeight="1" hidden="1">
      <c r="A15" s="16"/>
      <c r="B15" s="16"/>
      <c r="C15" s="31">
        <v>6300</v>
      </c>
      <c r="D15" s="32" t="s">
        <v>579</v>
      </c>
      <c r="E15" s="127"/>
      <c r="F15" s="324"/>
    </row>
    <row r="16" spans="1:6" s="5" customFormat="1" ht="17.25" customHeight="1">
      <c r="A16" s="7">
        <v>700</v>
      </c>
      <c r="B16" s="7"/>
      <c r="C16" s="7"/>
      <c r="D16" s="8" t="s">
        <v>384</v>
      </c>
      <c r="E16" s="119">
        <f>E17</f>
        <v>1030267</v>
      </c>
      <c r="F16" s="327"/>
    </row>
    <row r="17" spans="1:6" s="5" customFormat="1" ht="25.5">
      <c r="A17" s="9"/>
      <c r="B17" s="9">
        <v>70005</v>
      </c>
      <c r="C17" s="9"/>
      <c r="D17" s="10" t="s">
        <v>385</v>
      </c>
      <c r="E17" s="120">
        <f>SUM(E18:E22)</f>
        <v>1030267</v>
      </c>
      <c r="F17" s="329"/>
    </row>
    <row r="18" spans="1:6" s="5" customFormat="1" ht="25.5">
      <c r="A18" s="9"/>
      <c r="B18" s="11"/>
      <c r="C18" s="12" t="s">
        <v>475</v>
      </c>
      <c r="D18" s="13" t="s">
        <v>476</v>
      </c>
      <c r="E18" s="127">
        <f>17146+25216</f>
        <v>42362</v>
      </c>
      <c r="F18" s="324" t="s">
        <v>19</v>
      </c>
    </row>
    <row r="19" spans="1:6" s="5" customFormat="1" ht="76.5">
      <c r="A19" s="9"/>
      <c r="B19" s="11"/>
      <c r="C19" s="12" t="s">
        <v>473</v>
      </c>
      <c r="D19" s="13" t="s">
        <v>474</v>
      </c>
      <c r="E19" s="127">
        <f>300+40000+21185+2600+7920</f>
        <v>72005</v>
      </c>
      <c r="F19" s="324" t="s">
        <v>20</v>
      </c>
    </row>
    <row r="20" spans="1:6" s="5" customFormat="1" ht="45">
      <c r="A20" s="9"/>
      <c r="B20" s="11"/>
      <c r="C20" s="12" t="s">
        <v>477</v>
      </c>
      <c r="D20" s="13" t="s">
        <v>478</v>
      </c>
      <c r="E20" s="127">
        <f>12500+200000+100000+600000</f>
        <v>912500</v>
      </c>
      <c r="F20" s="324" t="s">
        <v>21</v>
      </c>
    </row>
    <row r="21" spans="1:6" s="5" customFormat="1" ht="25.5">
      <c r="A21" s="9"/>
      <c r="B21" s="11"/>
      <c r="C21" s="12" t="s">
        <v>479</v>
      </c>
      <c r="D21" s="13" t="s">
        <v>480</v>
      </c>
      <c r="E21" s="127">
        <v>2000</v>
      </c>
      <c r="F21" s="324"/>
    </row>
    <row r="22" spans="1:6" s="5" customFormat="1" ht="12.75">
      <c r="A22" s="9"/>
      <c r="B22" s="11"/>
      <c r="C22" s="12" t="s">
        <v>386</v>
      </c>
      <c r="D22" s="13" t="s">
        <v>387</v>
      </c>
      <c r="E22" s="127">
        <v>1400</v>
      </c>
      <c r="F22" s="324" t="s">
        <v>22</v>
      </c>
    </row>
    <row r="23" spans="1:6" s="5" customFormat="1" ht="12.75">
      <c r="A23" s="7">
        <v>750</v>
      </c>
      <c r="B23" s="7"/>
      <c r="C23" s="7"/>
      <c r="D23" s="8" t="s">
        <v>388</v>
      </c>
      <c r="E23" s="119">
        <f>E24+E27</f>
        <v>63230</v>
      </c>
      <c r="F23" s="327"/>
    </row>
    <row r="24" spans="1:6" s="5" customFormat="1" ht="16.5" customHeight="1">
      <c r="A24" s="9"/>
      <c r="B24" s="9">
        <v>75011</v>
      </c>
      <c r="C24" s="9"/>
      <c r="D24" s="10" t="s">
        <v>523</v>
      </c>
      <c r="E24" s="161">
        <f>SUM(E25:E26)</f>
        <v>57900</v>
      </c>
      <c r="F24" s="328"/>
    </row>
    <row r="25" spans="1:6" s="5" customFormat="1" ht="53.25" customHeight="1">
      <c r="A25" s="9"/>
      <c r="B25" s="11"/>
      <c r="C25" s="11">
        <v>2010</v>
      </c>
      <c r="D25" s="13" t="s">
        <v>389</v>
      </c>
      <c r="E25" s="127">
        <v>57000</v>
      </c>
      <c r="F25" s="324" t="s">
        <v>23</v>
      </c>
    </row>
    <row r="26" spans="1:6" s="5" customFormat="1" ht="53.25" customHeight="1">
      <c r="A26" s="9"/>
      <c r="B26" s="11"/>
      <c r="C26" s="11">
        <v>2360</v>
      </c>
      <c r="D26" s="13" t="s">
        <v>541</v>
      </c>
      <c r="E26" s="127">
        <v>900</v>
      </c>
      <c r="F26" s="324" t="s">
        <v>24</v>
      </c>
    </row>
    <row r="27" spans="1:6" s="5" customFormat="1" ht="16.5" customHeight="1">
      <c r="A27" s="9"/>
      <c r="B27" s="9">
        <v>75023</v>
      </c>
      <c r="C27" s="9"/>
      <c r="D27" s="10" t="s">
        <v>390</v>
      </c>
      <c r="E27" s="161">
        <f>SUM(E28:E29)</f>
        <v>5330</v>
      </c>
      <c r="F27" s="328"/>
    </row>
    <row r="28" spans="1:6" s="5" customFormat="1" ht="27.75" customHeight="1">
      <c r="A28" s="11"/>
      <c r="B28" s="11"/>
      <c r="C28" s="12" t="s">
        <v>25</v>
      </c>
      <c r="D28" s="13" t="s">
        <v>26</v>
      </c>
      <c r="E28" s="127">
        <v>3830</v>
      </c>
      <c r="F28" s="324" t="s">
        <v>27</v>
      </c>
    </row>
    <row r="29" spans="1:6" s="5" customFormat="1" ht="12.75">
      <c r="A29" s="11"/>
      <c r="B29" s="11"/>
      <c r="C29" s="12" t="s">
        <v>28</v>
      </c>
      <c r="D29" s="13" t="s">
        <v>29</v>
      </c>
      <c r="E29" s="127">
        <v>1500</v>
      </c>
      <c r="F29" s="324" t="s">
        <v>30</v>
      </c>
    </row>
    <row r="30" spans="1:6" s="5" customFormat="1" ht="42.75" customHeight="1">
      <c r="A30" s="7">
        <v>751</v>
      </c>
      <c r="B30" s="122"/>
      <c r="C30" s="122"/>
      <c r="D30" s="8" t="s">
        <v>481</v>
      </c>
      <c r="E30" s="119">
        <f>E31+E33+E35</f>
        <v>1160</v>
      </c>
      <c r="F30" s="327"/>
    </row>
    <row r="31" spans="1:6" s="132" customFormat="1" ht="28.5" customHeight="1">
      <c r="A31" s="14"/>
      <c r="B31" s="14">
        <v>75101</v>
      </c>
      <c r="C31" s="14"/>
      <c r="D31" s="123" t="s">
        <v>482</v>
      </c>
      <c r="E31" s="120">
        <f>E32</f>
        <v>1160</v>
      </c>
      <c r="F31" s="329"/>
    </row>
    <row r="32" spans="1:6" s="132" customFormat="1" ht="58.5" customHeight="1">
      <c r="A32" s="14"/>
      <c r="B32" s="124"/>
      <c r="C32" s="11">
        <v>2010</v>
      </c>
      <c r="D32" s="13" t="s">
        <v>389</v>
      </c>
      <c r="E32" s="180">
        <v>1160</v>
      </c>
      <c r="F32" s="202" t="s">
        <v>31</v>
      </c>
    </row>
    <row r="33" spans="1:6" s="132" customFormat="1" ht="19.5" customHeight="1" hidden="1">
      <c r="A33" s="14"/>
      <c r="B33" s="125">
        <v>75107</v>
      </c>
      <c r="C33" s="11"/>
      <c r="D33" s="20" t="s">
        <v>32</v>
      </c>
      <c r="E33" s="120">
        <f>E34</f>
        <v>0</v>
      </c>
      <c r="F33" s="202"/>
    </row>
    <row r="34" spans="1:6" s="132" customFormat="1" ht="51" customHeight="1" hidden="1">
      <c r="A34" s="14"/>
      <c r="B34" s="124"/>
      <c r="C34" s="11">
        <v>2010</v>
      </c>
      <c r="D34" s="13" t="s">
        <v>389</v>
      </c>
      <c r="E34" s="180"/>
      <c r="F34" s="202"/>
    </row>
    <row r="35" spans="1:6" s="132" customFormat="1" ht="12.75" customHeight="1" hidden="1">
      <c r="A35" s="14"/>
      <c r="B35" s="125">
        <v>75108</v>
      </c>
      <c r="C35" s="11"/>
      <c r="D35" s="20" t="s">
        <v>483</v>
      </c>
      <c r="E35" s="120">
        <f>E36</f>
        <v>0</v>
      </c>
      <c r="F35" s="202"/>
    </row>
    <row r="36" spans="1:6" s="132" customFormat="1" ht="51" customHeight="1" hidden="1">
      <c r="A36" s="14"/>
      <c r="B36" s="124"/>
      <c r="C36" s="11">
        <v>2010</v>
      </c>
      <c r="D36" s="13" t="s">
        <v>389</v>
      </c>
      <c r="E36" s="180"/>
      <c r="F36" s="202"/>
    </row>
    <row r="37" spans="1:6" s="5" customFormat="1" ht="25.5" hidden="1">
      <c r="A37" s="7">
        <v>754</v>
      </c>
      <c r="B37" s="7"/>
      <c r="C37" s="7"/>
      <c r="D37" s="8" t="s">
        <v>436</v>
      </c>
      <c r="E37" s="119">
        <f>E38</f>
        <v>0</v>
      </c>
      <c r="F37" s="327"/>
    </row>
    <row r="38" spans="1:6" s="5" customFormat="1" ht="16.5" customHeight="1" hidden="1">
      <c r="A38" s="9"/>
      <c r="B38" s="9">
        <v>75414</v>
      </c>
      <c r="C38" s="9"/>
      <c r="D38" s="10" t="s">
        <v>439</v>
      </c>
      <c r="E38" s="161">
        <f>SUM(E39)</f>
        <v>0</v>
      </c>
      <c r="F38" s="328"/>
    </row>
    <row r="39" spans="1:6" s="5" customFormat="1" ht="60.75" customHeight="1" hidden="1">
      <c r="A39" s="9"/>
      <c r="B39" s="11"/>
      <c r="C39" s="11">
        <v>2010</v>
      </c>
      <c r="D39" s="13" t="s">
        <v>389</v>
      </c>
      <c r="E39" s="127"/>
      <c r="F39" s="324" t="s">
        <v>33</v>
      </c>
    </row>
    <row r="40" spans="1:6" s="5" customFormat="1" ht="51">
      <c r="A40" s="7">
        <v>756</v>
      </c>
      <c r="B40" s="7"/>
      <c r="C40" s="7"/>
      <c r="D40" s="8" t="s">
        <v>484</v>
      </c>
      <c r="E40" s="119">
        <f>E41+E51+E60+E66+E44</f>
        <v>8136339</v>
      </c>
      <c r="F40" s="327"/>
    </row>
    <row r="41" spans="1:6" s="132" customFormat="1" ht="33" customHeight="1">
      <c r="A41" s="14"/>
      <c r="B41" s="14">
        <v>75601</v>
      </c>
      <c r="C41" s="14"/>
      <c r="D41" s="123" t="s">
        <v>485</v>
      </c>
      <c r="E41" s="120">
        <f>E42+E43</f>
        <v>3600</v>
      </c>
      <c r="F41" s="329"/>
    </row>
    <row r="42" spans="1:6" s="5" customFormat="1" ht="43.5" customHeight="1">
      <c r="A42" s="9"/>
      <c r="B42" s="11"/>
      <c r="C42" s="12" t="s">
        <v>486</v>
      </c>
      <c r="D42" s="13" t="s">
        <v>487</v>
      </c>
      <c r="E42" s="127">
        <v>3500</v>
      </c>
      <c r="F42" s="324"/>
    </row>
    <row r="43" spans="1:6" s="5" customFormat="1" ht="31.5" customHeight="1">
      <c r="A43" s="9"/>
      <c r="B43" s="11"/>
      <c r="C43" s="12" t="s">
        <v>479</v>
      </c>
      <c r="D43" s="13" t="s">
        <v>480</v>
      </c>
      <c r="E43" s="127">
        <v>100</v>
      </c>
      <c r="F43" s="324"/>
    </row>
    <row r="44" spans="1:6" s="5" customFormat="1" ht="63.75">
      <c r="A44" s="9"/>
      <c r="B44" s="9">
        <v>75615</v>
      </c>
      <c r="C44" s="9"/>
      <c r="D44" s="10" t="s">
        <v>488</v>
      </c>
      <c r="E44" s="161">
        <f>SUM(E45:E50)</f>
        <v>2253901</v>
      </c>
      <c r="F44" s="324"/>
    </row>
    <row r="45" spans="1:6" s="5" customFormat="1" ht="30.75" customHeight="1">
      <c r="A45" s="9"/>
      <c r="B45" s="11"/>
      <c r="C45" s="12" t="s">
        <v>489</v>
      </c>
      <c r="D45" s="13" t="s">
        <v>490</v>
      </c>
      <c r="E45" s="127">
        <v>1758539</v>
      </c>
      <c r="F45" s="324" t="s">
        <v>34</v>
      </c>
    </row>
    <row r="46" spans="1:6" s="5" customFormat="1" ht="30.75" customHeight="1">
      <c r="A46" s="9"/>
      <c r="B46" s="11"/>
      <c r="C46" s="12" t="s">
        <v>491</v>
      </c>
      <c r="D46" s="13" t="s">
        <v>492</v>
      </c>
      <c r="E46" s="127">
        <f>361591+60000+10831</f>
        <v>432422</v>
      </c>
      <c r="F46" s="324" t="s">
        <v>35</v>
      </c>
    </row>
    <row r="47" spans="1:6" s="5" customFormat="1" ht="39.75" customHeight="1">
      <c r="A47" s="9"/>
      <c r="B47" s="11"/>
      <c r="C47" s="12" t="s">
        <v>493</v>
      </c>
      <c r="D47" s="13" t="s">
        <v>494</v>
      </c>
      <c r="E47" s="127">
        <v>34130</v>
      </c>
      <c r="F47" s="324" t="s">
        <v>36</v>
      </c>
    </row>
    <row r="48" spans="1:6" s="5" customFormat="1" ht="28.5" customHeight="1">
      <c r="A48" s="9"/>
      <c r="B48" s="11"/>
      <c r="C48" s="12" t="s">
        <v>495</v>
      </c>
      <c r="D48" s="13" t="s">
        <v>496</v>
      </c>
      <c r="E48" s="127">
        <v>20810</v>
      </c>
      <c r="F48" s="324" t="s">
        <v>37</v>
      </c>
    </row>
    <row r="49" spans="1:6" s="5" customFormat="1" ht="19.5" customHeight="1">
      <c r="A49" s="9"/>
      <c r="B49" s="11"/>
      <c r="C49" s="12" t="s">
        <v>497</v>
      </c>
      <c r="D49" s="13" t="s">
        <v>498</v>
      </c>
      <c r="E49" s="127">
        <v>5000</v>
      </c>
      <c r="F49" s="324"/>
    </row>
    <row r="50" spans="1:6" s="5" customFormat="1" ht="27.75" customHeight="1">
      <c r="A50" s="9"/>
      <c r="B50" s="11"/>
      <c r="C50" s="12" t="s">
        <v>479</v>
      </c>
      <c r="D50" s="13" t="s">
        <v>480</v>
      </c>
      <c r="E50" s="127">
        <v>3000</v>
      </c>
      <c r="F50" s="324"/>
    </row>
    <row r="51" spans="1:6" s="5" customFormat="1" ht="76.5">
      <c r="A51" s="9"/>
      <c r="B51" s="9">
        <v>75616</v>
      </c>
      <c r="C51" s="9"/>
      <c r="D51" s="10" t="s">
        <v>499</v>
      </c>
      <c r="E51" s="161">
        <f>SUM(E52:E59)</f>
        <v>1994246</v>
      </c>
      <c r="F51" s="328"/>
    </row>
    <row r="52" spans="1:6" s="5" customFormat="1" ht="27" customHeight="1">
      <c r="A52" s="9"/>
      <c r="B52" s="9"/>
      <c r="C52" s="12" t="s">
        <v>489</v>
      </c>
      <c r="D52" s="13" t="s">
        <v>490</v>
      </c>
      <c r="E52" s="127">
        <v>912379</v>
      </c>
      <c r="F52" s="324" t="s">
        <v>38</v>
      </c>
    </row>
    <row r="53" spans="1:6" s="5" customFormat="1" ht="22.5">
      <c r="A53" s="9"/>
      <c r="B53" s="9"/>
      <c r="C53" s="12" t="s">
        <v>491</v>
      </c>
      <c r="D53" s="13" t="s">
        <v>492</v>
      </c>
      <c r="E53" s="127">
        <f>541372+19363</f>
        <v>560735</v>
      </c>
      <c r="F53" s="324" t="s">
        <v>35</v>
      </c>
    </row>
    <row r="54" spans="1:6" s="5" customFormat="1" ht="39" customHeight="1">
      <c r="A54" s="9"/>
      <c r="B54" s="9"/>
      <c r="C54" s="12" t="s">
        <v>493</v>
      </c>
      <c r="D54" s="13" t="s">
        <v>494</v>
      </c>
      <c r="E54" s="127">
        <v>1512</v>
      </c>
      <c r="F54" s="324" t="s">
        <v>36</v>
      </c>
    </row>
    <row r="55" spans="1:6" s="5" customFormat="1" ht="26.25" customHeight="1">
      <c r="A55" s="9"/>
      <c r="B55" s="9"/>
      <c r="C55" s="12" t="s">
        <v>495</v>
      </c>
      <c r="D55" s="13" t="s">
        <v>496</v>
      </c>
      <c r="E55" s="127">
        <v>88620</v>
      </c>
      <c r="F55" s="324" t="s">
        <v>37</v>
      </c>
    </row>
    <row r="56" spans="1:6" s="5" customFormat="1" ht="15" customHeight="1">
      <c r="A56" s="9"/>
      <c r="B56" s="11"/>
      <c r="C56" s="12" t="s">
        <v>500</v>
      </c>
      <c r="D56" s="13" t="s">
        <v>501</v>
      </c>
      <c r="E56" s="127">
        <v>6000</v>
      </c>
      <c r="F56" s="324"/>
    </row>
    <row r="57" spans="1:6" s="5" customFormat="1" ht="22.5">
      <c r="A57" s="9"/>
      <c r="B57" s="11"/>
      <c r="C57" s="12" t="s">
        <v>502</v>
      </c>
      <c r="D57" s="13" t="s">
        <v>503</v>
      </c>
      <c r="E57" s="127">
        <v>20000</v>
      </c>
      <c r="F57" s="324" t="s">
        <v>39</v>
      </c>
    </row>
    <row r="58" spans="1:6" s="5" customFormat="1" ht="18.75" customHeight="1">
      <c r="A58" s="9"/>
      <c r="B58" s="11"/>
      <c r="C58" s="12" t="s">
        <v>497</v>
      </c>
      <c r="D58" s="13" t="s">
        <v>498</v>
      </c>
      <c r="E58" s="127">
        <v>400000</v>
      </c>
      <c r="F58" s="324"/>
    </row>
    <row r="59" spans="1:6" s="5" customFormat="1" ht="27.75" customHeight="1">
      <c r="A59" s="9"/>
      <c r="B59" s="11"/>
      <c r="C59" s="12" t="s">
        <v>479</v>
      </c>
      <c r="D59" s="13" t="s">
        <v>480</v>
      </c>
      <c r="E59" s="127">
        <v>5000</v>
      </c>
      <c r="F59" s="324" t="s">
        <v>40</v>
      </c>
    </row>
    <row r="60" spans="1:6" s="5" customFormat="1" ht="40.5" customHeight="1">
      <c r="A60" s="9"/>
      <c r="B60" s="9">
        <v>75618</v>
      </c>
      <c r="C60" s="9"/>
      <c r="D60" s="10" t="s">
        <v>504</v>
      </c>
      <c r="E60" s="161">
        <f>SUM(E61:E65)</f>
        <v>671460</v>
      </c>
      <c r="F60" s="328"/>
    </row>
    <row r="61" spans="1:6" s="5" customFormat="1" ht="15" customHeight="1">
      <c r="A61" s="9"/>
      <c r="B61" s="9"/>
      <c r="C61" s="12" t="s">
        <v>505</v>
      </c>
      <c r="D61" s="13" t="s">
        <v>506</v>
      </c>
      <c r="E61" s="127">
        <v>35000</v>
      </c>
      <c r="F61" s="324"/>
    </row>
    <row r="62" spans="1:6" s="5" customFormat="1" ht="16.5" customHeight="1">
      <c r="A62" s="9"/>
      <c r="B62" s="9"/>
      <c r="C62" s="12" t="s">
        <v>507</v>
      </c>
      <c r="D62" s="13" t="s">
        <v>508</v>
      </c>
      <c r="E62" s="127">
        <v>45000</v>
      </c>
      <c r="F62" s="324"/>
    </row>
    <row r="63" spans="1:6" s="5" customFormat="1" ht="26.25" customHeight="1">
      <c r="A63" s="9"/>
      <c r="B63" s="9"/>
      <c r="C63" s="12" t="s">
        <v>509</v>
      </c>
      <c r="D63" s="13" t="s">
        <v>510</v>
      </c>
      <c r="E63" s="127">
        <v>80000</v>
      </c>
      <c r="F63" s="324"/>
    </row>
    <row r="64" spans="1:6" s="5" customFormat="1" ht="51">
      <c r="A64" s="9"/>
      <c r="B64" s="9"/>
      <c r="C64" s="12" t="s">
        <v>511</v>
      </c>
      <c r="D64" s="13" t="s">
        <v>512</v>
      </c>
      <c r="E64" s="127">
        <f>1460+5000+300000+200000</f>
        <v>506460</v>
      </c>
      <c r="F64" s="324" t="s">
        <v>41</v>
      </c>
    </row>
    <row r="65" spans="1:6" s="5" customFormat="1" ht="25.5">
      <c r="A65" s="9"/>
      <c r="B65" s="11"/>
      <c r="C65" s="12" t="s">
        <v>479</v>
      </c>
      <c r="D65" s="13" t="s">
        <v>480</v>
      </c>
      <c r="E65" s="127">
        <v>5000</v>
      </c>
      <c r="F65" s="324"/>
    </row>
    <row r="66" spans="1:6" s="5" customFormat="1" ht="27" customHeight="1">
      <c r="A66" s="9"/>
      <c r="B66" s="9">
        <v>75621</v>
      </c>
      <c r="C66" s="9"/>
      <c r="D66" s="10" t="s">
        <v>513</v>
      </c>
      <c r="E66" s="161">
        <f>SUM(E67:E68)</f>
        <v>3213132</v>
      </c>
      <c r="F66" s="328"/>
    </row>
    <row r="67" spans="1:6" s="5" customFormat="1" ht="26.25" customHeight="1">
      <c r="A67" s="9"/>
      <c r="B67" s="11"/>
      <c r="C67" s="12" t="s">
        <v>514</v>
      </c>
      <c r="D67" s="13" t="s">
        <v>515</v>
      </c>
      <c r="E67" s="127">
        <v>2863132</v>
      </c>
      <c r="F67" s="324" t="s">
        <v>42</v>
      </c>
    </row>
    <row r="68" spans="1:6" s="5" customFormat="1" ht="12.75">
      <c r="A68" s="9"/>
      <c r="B68" s="11"/>
      <c r="C68" s="12" t="s">
        <v>516</v>
      </c>
      <c r="D68" s="13" t="s">
        <v>517</v>
      </c>
      <c r="E68" s="127">
        <v>350000</v>
      </c>
      <c r="F68" s="324"/>
    </row>
    <row r="69" spans="1:6" s="5" customFormat="1" ht="12.75">
      <c r="A69" s="7">
        <v>758</v>
      </c>
      <c r="B69" s="7"/>
      <c r="C69" s="7"/>
      <c r="D69" s="8" t="s">
        <v>391</v>
      </c>
      <c r="E69" s="119">
        <f>E70+E72+E74+E77</f>
        <v>4931203</v>
      </c>
      <c r="F69" s="327"/>
    </row>
    <row r="70" spans="1:6" s="5" customFormat="1" ht="25.5">
      <c r="A70" s="9"/>
      <c r="B70" s="9">
        <v>75801</v>
      </c>
      <c r="C70" s="9"/>
      <c r="D70" s="10" t="s">
        <v>542</v>
      </c>
      <c r="E70" s="161">
        <f>E71</f>
        <v>4176658</v>
      </c>
      <c r="F70" s="328"/>
    </row>
    <row r="71" spans="1:6" s="5" customFormat="1" ht="27.75" customHeight="1">
      <c r="A71" s="9"/>
      <c r="B71" s="11"/>
      <c r="C71" s="11">
        <v>2920</v>
      </c>
      <c r="D71" s="13" t="s">
        <v>543</v>
      </c>
      <c r="E71" s="127">
        <v>4176658</v>
      </c>
      <c r="F71" s="324" t="s">
        <v>42</v>
      </c>
    </row>
    <row r="72" spans="1:6" s="5" customFormat="1" ht="28.5" customHeight="1">
      <c r="A72" s="9"/>
      <c r="B72" s="9">
        <v>75807</v>
      </c>
      <c r="C72" s="9"/>
      <c r="D72" s="10" t="s">
        <v>544</v>
      </c>
      <c r="E72" s="161">
        <f>E73</f>
        <v>666122</v>
      </c>
      <c r="F72" s="328"/>
    </row>
    <row r="73" spans="1:6" s="5" customFormat="1" ht="26.25" customHeight="1">
      <c r="A73" s="9"/>
      <c r="B73" s="11"/>
      <c r="C73" s="11">
        <v>2920</v>
      </c>
      <c r="D73" s="13" t="s">
        <v>543</v>
      </c>
      <c r="E73" s="127">
        <v>666122</v>
      </c>
      <c r="F73" s="324" t="s">
        <v>42</v>
      </c>
    </row>
    <row r="74" spans="1:6" s="204" customFormat="1" ht="16.5" customHeight="1">
      <c r="A74" s="9"/>
      <c r="B74" s="9">
        <v>75814</v>
      </c>
      <c r="C74" s="9"/>
      <c r="D74" s="10" t="s">
        <v>545</v>
      </c>
      <c r="E74" s="161">
        <f>E75</f>
        <v>10000</v>
      </c>
      <c r="F74" s="328"/>
    </row>
    <row r="75" spans="1:6" s="5" customFormat="1" ht="12.75">
      <c r="A75" s="9"/>
      <c r="B75" s="11"/>
      <c r="C75" s="12" t="s">
        <v>386</v>
      </c>
      <c r="D75" s="13" t="s">
        <v>387</v>
      </c>
      <c r="E75" s="127">
        <v>10000</v>
      </c>
      <c r="F75" s="324" t="s">
        <v>43</v>
      </c>
    </row>
    <row r="76" spans="1:6" s="5" customFormat="1" ht="25.5" hidden="1">
      <c r="A76" s="9"/>
      <c r="B76" s="11"/>
      <c r="C76" s="12">
        <v>2370</v>
      </c>
      <c r="D76" s="13" t="s">
        <v>546</v>
      </c>
      <c r="E76" s="127"/>
      <c r="F76" s="324"/>
    </row>
    <row r="77" spans="1:6" s="5" customFormat="1" ht="29.25" customHeight="1">
      <c r="A77" s="9"/>
      <c r="B77" s="9">
        <v>75831</v>
      </c>
      <c r="C77" s="9"/>
      <c r="D77" s="10" t="s">
        <v>547</v>
      </c>
      <c r="E77" s="161">
        <f>E78</f>
        <v>78423</v>
      </c>
      <c r="F77" s="328"/>
    </row>
    <row r="78" spans="1:6" s="5" customFormat="1" ht="28.5" customHeight="1">
      <c r="A78" s="9"/>
      <c r="B78" s="11"/>
      <c r="C78" s="11">
        <v>2920</v>
      </c>
      <c r="D78" s="13" t="s">
        <v>543</v>
      </c>
      <c r="E78" s="127">
        <v>78423</v>
      </c>
      <c r="F78" s="324" t="s">
        <v>42</v>
      </c>
    </row>
    <row r="79" spans="1:6" s="5" customFormat="1" ht="15" customHeight="1">
      <c r="A79" s="7">
        <v>801</v>
      </c>
      <c r="B79" s="7"/>
      <c r="C79" s="7"/>
      <c r="D79" s="8" t="s">
        <v>392</v>
      </c>
      <c r="E79" s="119">
        <f>E80+E83+E87+E90+E92+E95</f>
        <v>156483</v>
      </c>
      <c r="F79" s="327"/>
    </row>
    <row r="80" spans="1:6" s="5" customFormat="1" ht="12.75" customHeight="1">
      <c r="A80" s="16"/>
      <c r="B80" s="16">
        <v>80101</v>
      </c>
      <c r="C80" s="16"/>
      <c r="D80" s="10" t="s">
        <v>393</v>
      </c>
      <c r="E80" s="161">
        <f>E81</f>
        <v>18500</v>
      </c>
      <c r="F80" s="328"/>
    </row>
    <row r="81" spans="1:6" s="132" customFormat="1" ht="22.5">
      <c r="A81" s="14"/>
      <c r="B81" s="14"/>
      <c r="C81" s="17" t="s">
        <v>471</v>
      </c>
      <c r="D81" s="18" t="s">
        <v>472</v>
      </c>
      <c r="E81" s="180">
        <v>18500</v>
      </c>
      <c r="F81" s="202" t="s">
        <v>44</v>
      </c>
    </row>
    <row r="82" spans="1:6" s="132" customFormat="1" ht="27.75" customHeight="1" hidden="1">
      <c r="A82" s="14"/>
      <c r="B82" s="14"/>
      <c r="C82" s="17">
        <v>2030</v>
      </c>
      <c r="D82" s="18" t="s">
        <v>394</v>
      </c>
      <c r="E82" s="180"/>
      <c r="F82" s="202"/>
    </row>
    <row r="83" spans="1:6" s="5" customFormat="1" ht="12.75">
      <c r="A83" s="16"/>
      <c r="B83" s="16">
        <v>80104</v>
      </c>
      <c r="C83" s="16"/>
      <c r="D83" s="19" t="s">
        <v>395</v>
      </c>
      <c r="E83" s="161">
        <f>SUM(E84:E86)</f>
        <v>119600</v>
      </c>
      <c r="F83" s="328"/>
    </row>
    <row r="84" spans="1:6" s="5" customFormat="1" ht="22.5">
      <c r="A84" s="16"/>
      <c r="B84" s="16"/>
      <c r="C84" s="12" t="s">
        <v>518</v>
      </c>
      <c r="D84" s="13" t="s">
        <v>519</v>
      </c>
      <c r="E84" s="127">
        <v>116000</v>
      </c>
      <c r="F84" s="324" t="s">
        <v>45</v>
      </c>
    </row>
    <row r="85" spans="1:6" s="5" customFormat="1" ht="27.75" customHeight="1">
      <c r="A85" s="16"/>
      <c r="B85" s="16"/>
      <c r="C85" s="12" t="s">
        <v>479</v>
      </c>
      <c r="D85" s="13" t="s">
        <v>480</v>
      </c>
      <c r="E85" s="127">
        <v>100</v>
      </c>
      <c r="F85" s="324"/>
    </row>
    <row r="86" spans="1:6" s="5" customFormat="1" ht="12.75">
      <c r="A86" s="16"/>
      <c r="B86" s="16"/>
      <c r="C86" s="17" t="s">
        <v>471</v>
      </c>
      <c r="D86" s="18" t="s">
        <v>472</v>
      </c>
      <c r="E86" s="127">
        <v>3500</v>
      </c>
      <c r="F86" s="324" t="s">
        <v>46</v>
      </c>
    </row>
    <row r="87" spans="1:6" s="5" customFormat="1" ht="12.75" customHeight="1" hidden="1">
      <c r="A87" s="16"/>
      <c r="B87" s="9">
        <v>80110</v>
      </c>
      <c r="C87" s="9"/>
      <c r="D87" s="10" t="s">
        <v>396</v>
      </c>
      <c r="E87" s="161">
        <f>E88+E89</f>
        <v>0</v>
      </c>
      <c r="F87" s="328"/>
    </row>
    <row r="88" spans="1:6" s="5" customFormat="1" ht="32.25" customHeight="1" hidden="1">
      <c r="A88" s="16"/>
      <c r="B88" s="16"/>
      <c r="C88" s="12">
        <v>6298</v>
      </c>
      <c r="D88" s="13" t="s">
        <v>520</v>
      </c>
      <c r="E88" s="127"/>
      <c r="F88" s="331" t="s">
        <v>47</v>
      </c>
    </row>
    <row r="89" spans="1:6" s="5" customFormat="1" ht="40.5" customHeight="1" hidden="1">
      <c r="A89" s="16"/>
      <c r="B89" s="16"/>
      <c r="C89" s="12">
        <v>6339</v>
      </c>
      <c r="D89" s="13" t="s">
        <v>521</v>
      </c>
      <c r="E89" s="127"/>
      <c r="F89" s="331" t="s">
        <v>48</v>
      </c>
    </row>
    <row r="90" spans="1:6" s="5" customFormat="1" ht="12.75" customHeight="1" hidden="1">
      <c r="A90" s="16"/>
      <c r="B90" s="9">
        <v>80113</v>
      </c>
      <c r="C90" s="9"/>
      <c r="D90" s="10" t="s">
        <v>534</v>
      </c>
      <c r="E90" s="161">
        <f>E91</f>
        <v>0</v>
      </c>
      <c r="F90" s="328"/>
    </row>
    <row r="91" spans="1:6" s="5" customFormat="1" ht="12.75" customHeight="1" hidden="1">
      <c r="A91" s="16"/>
      <c r="B91" s="16"/>
      <c r="C91" s="17" t="s">
        <v>471</v>
      </c>
      <c r="D91" s="18" t="s">
        <v>472</v>
      </c>
      <c r="E91" s="127"/>
      <c r="F91" s="324"/>
    </row>
    <row r="92" spans="1:6" s="5" customFormat="1" ht="27.75" customHeight="1">
      <c r="A92" s="16"/>
      <c r="B92" s="9">
        <v>80114</v>
      </c>
      <c r="C92" s="9"/>
      <c r="D92" s="10" t="s">
        <v>522</v>
      </c>
      <c r="E92" s="161">
        <f>E93+E94</f>
        <v>500</v>
      </c>
      <c r="F92" s="328"/>
    </row>
    <row r="93" spans="1:6" s="5" customFormat="1" ht="12.75">
      <c r="A93" s="16"/>
      <c r="B93" s="16"/>
      <c r="C93" s="12" t="s">
        <v>386</v>
      </c>
      <c r="D93" s="13" t="s">
        <v>387</v>
      </c>
      <c r="E93" s="127">
        <v>500</v>
      </c>
      <c r="F93" s="324" t="s">
        <v>49</v>
      </c>
    </row>
    <row r="94" spans="1:6" s="5" customFormat="1" ht="22.5" customHeight="1" hidden="1">
      <c r="A94" s="16"/>
      <c r="B94" s="16"/>
      <c r="C94" s="17" t="s">
        <v>471</v>
      </c>
      <c r="D94" s="18" t="s">
        <v>472</v>
      </c>
      <c r="E94" s="127"/>
      <c r="F94" s="324" t="s">
        <v>50</v>
      </c>
    </row>
    <row r="95" spans="1:6" s="5" customFormat="1" ht="18" customHeight="1">
      <c r="A95" s="16"/>
      <c r="B95" s="16">
        <v>80195</v>
      </c>
      <c r="C95" s="12"/>
      <c r="D95" s="20" t="s">
        <v>397</v>
      </c>
      <c r="E95" s="161">
        <f>E96</f>
        <v>17883</v>
      </c>
      <c r="F95" s="324"/>
    </row>
    <row r="96" spans="1:6" s="5" customFormat="1" ht="42" customHeight="1">
      <c r="A96" s="16"/>
      <c r="B96" s="16"/>
      <c r="C96" s="17">
        <v>2030</v>
      </c>
      <c r="D96" s="18" t="s">
        <v>394</v>
      </c>
      <c r="E96" s="127">
        <v>17883</v>
      </c>
      <c r="F96" s="324" t="s">
        <v>23</v>
      </c>
    </row>
    <row r="97" spans="1:6" s="5" customFormat="1" ht="16.5" customHeight="1">
      <c r="A97" s="7">
        <v>852</v>
      </c>
      <c r="B97" s="7"/>
      <c r="C97" s="7"/>
      <c r="D97" s="8" t="s">
        <v>548</v>
      </c>
      <c r="E97" s="119">
        <f>E101+E103+E106+E98+E109</f>
        <v>1956200</v>
      </c>
      <c r="F97" s="327"/>
    </row>
    <row r="98" spans="1:6" s="132" customFormat="1" ht="53.25" customHeight="1">
      <c r="A98" s="14"/>
      <c r="B98" s="9">
        <v>85212</v>
      </c>
      <c r="C98" s="9"/>
      <c r="D98" s="10" t="s">
        <v>549</v>
      </c>
      <c r="E98" s="120">
        <f>SUM(E99:E100)</f>
        <v>1814200</v>
      </c>
      <c r="F98" s="329"/>
    </row>
    <row r="99" spans="1:6" s="132" customFormat="1" ht="57" customHeight="1">
      <c r="A99" s="14"/>
      <c r="B99" s="9"/>
      <c r="C99" s="11">
        <v>2010</v>
      </c>
      <c r="D99" s="13" t="s">
        <v>389</v>
      </c>
      <c r="E99" s="180">
        <v>1812200</v>
      </c>
      <c r="F99" s="324" t="s">
        <v>23</v>
      </c>
    </row>
    <row r="100" spans="1:6" s="132" customFormat="1" ht="56.25" customHeight="1">
      <c r="A100" s="14"/>
      <c r="B100" s="9"/>
      <c r="C100" s="11">
        <v>2360</v>
      </c>
      <c r="D100" s="13" t="s">
        <v>541</v>
      </c>
      <c r="E100" s="180">
        <v>2000</v>
      </c>
      <c r="F100" s="324" t="s">
        <v>51</v>
      </c>
    </row>
    <row r="101" spans="1:6" s="132" customFormat="1" ht="51">
      <c r="A101" s="14"/>
      <c r="B101" s="9">
        <v>85213</v>
      </c>
      <c r="C101" s="9"/>
      <c r="D101" s="10" t="s">
        <v>550</v>
      </c>
      <c r="E101" s="120">
        <f>E102</f>
        <v>11200</v>
      </c>
      <c r="F101" s="329"/>
    </row>
    <row r="102" spans="1:6" s="132" customFormat="1" ht="51">
      <c r="A102" s="14"/>
      <c r="B102" s="14"/>
      <c r="C102" s="11">
        <v>2010</v>
      </c>
      <c r="D102" s="13" t="s">
        <v>389</v>
      </c>
      <c r="E102" s="180">
        <v>11200</v>
      </c>
      <c r="F102" s="324" t="s">
        <v>23</v>
      </c>
    </row>
    <row r="103" spans="1:6" s="5" customFormat="1" ht="25.5">
      <c r="A103" s="9"/>
      <c r="B103" s="9">
        <v>85214</v>
      </c>
      <c r="C103" s="9"/>
      <c r="D103" s="10" t="s">
        <v>551</v>
      </c>
      <c r="E103" s="161">
        <f>E104+E105</f>
        <v>74800</v>
      </c>
      <c r="F103" s="328"/>
    </row>
    <row r="104" spans="1:6" s="5" customFormat="1" ht="51">
      <c r="A104" s="9"/>
      <c r="B104" s="11"/>
      <c r="C104" s="11">
        <v>2010</v>
      </c>
      <c r="D104" s="13" t="s">
        <v>389</v>
      </c>
      <c r="E104" s="127">
        <v>33900</v>
      </c>
      <c r="F104" s="461" t="s">
        <v>23</v>
      </c>
    </row>
    <row r="105" spans="1:6" s="5" customFormat="1" ht="38.25">
      <c r="A105" s="9"/>
      <c r="B105" s="11"/>
      <c r="C105" s="17">
        <v>2030</v>
      </c>
      <c r="D105" s="18" t="s">
        <v>394</v>
      </c>
      <c r="E105" s="127">
        <v>40900</v>
      </c>
      <c r="F105" s="462"/>
    </row>
    <row r="106" spans="1:6" s="5" customFormat="1" ht="14.25" customHeight="1">
      <c r="A106" s="9"/>
      <c r="B106" s="9">
        <v>85219</v>
      </c>
      <c r="C106" s="9"/>
      <c r="D106" s="10" t="s">
        <v>552</v>
      </c>
      <c r="E106" s="161">
        <f>E107+E108</f>
        <v>34300</v>
      </c>
      <c r="F106" s="328"/>
    </row>
    <row r="107" spans="1:6" s="5" customFormat="1" ht="38.25" customHeight="1">
      <c r="A107" s="9"/>
      <c r="B107" s="11"/>
      <c r="C107" s="17">
        <v>2030</v>
      </c>
      <c r="D107" s="18" t="s">
        <v>394</v>
      </c>
      <c r="E107" s="127">
        <v>34200</v>
      </c>
      <c r="F107" s="324" t="s">
        <v>23</v>
      </c>
    </row>
    <row r="108" spans="1:6" s="204" customFormat="1" ht="30" customHeight="1">
      <c r="A108" s="9"/>
      <c r="B108" s="9"/>
      <c r="C108" s="12" t="s">
        <v>386</v>
      </c>
      <c r="D108" s="13" t="s">
        <v>387</v>
      </c>
      <c r="E108" s="127">
        <v>100</v>
      </c>
      <c r="F108" s="324" t="s">
        <v>52</v>
      </c>
    </row>
    <row r="109" spans="1:6" s="205" customFormat="1" ht="16.5" customHeight="1">
      <c r="A109" s="131"/>
      <c r="B109" s="131">
        <v>85295</v>
      </c>
      <c r="C109" s="131"/>
      <c r="D109" s="20" t="s">
        <v>397</v>
      </c>
      <c r="E109" s="161">
        <f>E110</f>
        <v>21700</v>
      </c>
      <c r="F109" s="328"/>
    </row>
    <row r="110" spans="1:6" s="204" customFormat="1" ht="42" customHeight="1">
      <c r="A110" s="9"/>
      <c r="B110" s="9"/>
      <c r="C110" s="17">
        <v>2030</v>
      </c>
      <c r="D110" s="18" t="s">
        <v>394</v>
      </c>
      <c r="E110" s="127">
        <v>21700</v>
      </c>
      <c r="F110" s="324" t="s">
        <v>23</v>
      </c>
    </row>
    <row r="111" spans="1:6" s="5" customFormat="1" ht="12.75" customHeight="1" hidden="1">
      <c r="A111" s="7">
        <v>854</v>
      </c>
      <c r="B111" s="7"/>
      <c r="C111" s="7"/>
      <c r="D111" s="8" t="s">
        <v>580</v>
      </c>
      <c r="E111" s="119">
        <f>E112</f>
        <v>0</v>
      </c>
      <c r="F111" s="327"/>
    </row>
    <row r="112" spans="1:6" s="204" customFormat="1" ht="12.75" customHeight="1" hidden="1">
      <c r="A112" s="9"/>
      <c r="B112" s="9">
        <v>85415</v>
      </c>
      <c r="C112" s="17"/>
      <c r="D112" s="206" t="s">
        <v>581</v>
      </c>
      <c r="E112" s="161">
        <f>E113</f>
        <v>0</v>
      </c>
      <c r="F112" s="328"/>
    </row>
    <row r="113" spans="1:6" s="204" customFormat="1" ht="33" customHeight="1" hidden="1">
      <c r="A113" s="9"/>
      <c r="B113" s="9"/>
      <c r="C113" s="17">
        <v>2030</v>
      </c>
      <c r="D113" s="18" t="s">
        <v>394</v>
      </c>
      <c r="E113" s="158"/>
      <c r="F113" s="328"/>
    </row>
    <row r="114" spans="1:6" s="5" customFormat="1" ht="25.5">
      <c r="A114" s="7">
        <v>900</v>
      </c>
      <c r="B114" s="7"/>
      <c r="C114" s="7"/>
      <c r="D114" s="8" t="s">
        <v>398</v>
      </c>
      <c r="E114" s="119">
        <f>E115+E117</f>
        <v>3200</v>
      </c>
      <c r="F114" s="327"/>
    </row>
    <row r="115" spans="1:6" s="5" customFormat="1" ht="25.5">
      <c r="A115" s="9"/>
      <c r="B115" s="9">
        <v>90011</v>
      </c>
      <c r="C115" s="9"/>
      <c r="D115" s="10" t="s">
        <v>53</v>
      </c>
      <c r="E115" s="161">
        <f>SUM(E116:E116)</f>
        <v>2000</v>
      </c>
      <c r="F115" s="328"/>
    </row>
    <row r="116" spans="1:6" s="5" customFormat="1" ht="12.75">
      <c r="A116" s="11"/>
      <c r="B116" s="11"/>
      <c r="C116" s="12" t="s">
        <v>54</v>
      </c>
      <c r="D116" s="13" t="s">
        <v>55</v>
      </c>
      <c r="E116" s="127">
        <v>2000</v>
      </c>
      <c r="F116" s="324" t="s">
        <v>56</v>
      </c>
    </row>
    <row r="117" spans="1:6" s="5" customFormat="1" ht="12.75">
      <c r="A117" s="11"/>
      <c r="B117" s="9">
        <v>90095</v>
      </c>
      <c r="C117" s="9"/>
      <c r="D117" s="10" t="s">
        <v>397</v>
      </c>
      <c r="E117" s="161">
        <f>E118</f>
        <v>1200</v>
      </c>
      <c r="F117" s="324"/>
    </row>
    <row r="118" spans="1:6" s="5" customFormat="1" ht="12.75">
      <c r="A118" s="11"/>
      <c r="B118" s="16"/>
      <c r="C118" s="12" t="s">
        <v>518</v>
      </c>
      <c r="D118" s="13" t="s">
        <v>519</v>
      </c>
      <c r="E118" s="127">
        <v>1200</v>
      </c>
      <c r="F118" s="324" t="s">
        <v>57</v>
      </c>
    </row>
    <row r="119" spans="1:6" s="5" customFormat="1" ht="12.75" customHeight="1" hidden="1">
      <c r="A119" s="207">
        <v>921</v>
      </c>
      <c r="B119" s="7"/>
      <c r="C119" s="7"/>
      <c r="D119" s="8" t="s">
        <v>582</v>
      </c>
      <c r="E119" s="119">
        <f>E120</f>
        <v>0</v>
      </c>
      <c r="F119" s="203"/>
    </row>
    <row r="120" spans="1:6" s="5" customFormat="1" ht="12.75" customHeight="1" hidden="1">
      <c r="A120" s="11"/>
      <c r="B120" s="9">
        <v>92116</v>
      </c>
      <c r="C120" s="9"/>
      <c r="D120" s="10" t="s">
        <v>583</v>
      </c>
      <c r="E120" s="161">
        <f>E121</f>
        <v>0</v>
      </c>
      <c r="F120" s="332"/>
    </row>
    <row r="121" spans="1:6" s="5" customFormat="1" ht="54.75" customHeight="1" hidden="1">
      <c r="A121" s="11"/>
      <c r="B121" s="9"/>
      <c r="C121" s="17">
        <v>2020</v>
      </c>
      <c r="D121" s="18" t="s">
        <v>584</v>
      </c>
      <c r="E121" s="127"/>
      <c r="F121" s="324"/>
    </row>
    <row r="122" spans="1:6" s="126" customFormat="1" ht="15.75">
      <c r="A122" s="208"/>
      <c r="B122" s="209"/>
      <c r="C122" s="209"/>
      <c r="D122" s="208" t="s">
        <v>443</v>
      </c>
      <c r="E122" s="210">
        <f>E10+E16+E23+E30+E37+E40+E69+E79+E97+E114+E119+E111+E6</f>
        <v>16282082</v>
      </c>
      <c r="F122" s="327"/>
    </row>
    <row r="123" spans="5:6" s="5" customFormat="1" ht="12.75">
      <c r="E123" s="190"/>
      <c r="F123" s="334"/>
    </row>
    <row r="124" spans="5:6" s="5" customFormat="1" ht="12.75">
      <c r="E124" s="192"/>
      <c r="F124" s="335"/>
    </row>
    <row r="125" spans="5:6" s="5" customFormat="1" ht="12.75">
      <c r="E125" s="211"/>
      <c r="F125" s="335"/>
    </row>
    <row r="126" spans="4:6" s="5" customFormat="1" ht="12.75">
      <c r="D126" s="204"/>
      <c r="E126" s="192"/>
      <c r="F126" s="335"/>
    </row>
    <row r="127" spans="4:6" s="5" customFormat="1" ht="12.75">
      <c r="D127" s="204"/>
      <c r="E127" s="192"/>
      <c r="F127" s="335"/>
    </row>
    <row r="128" ht="12.75">
      <c r="E128" s="212"/>
    </row>
    <row r="130" ht="12.75">
      <c r="E130" s="212"/>
    </row>
  </sheetData>
  <mergeCells count="7">
    <mergeCell ref="F104:F105"/>
    <mergeCell ref="A3:A4"/>
    <mergeCell ref="B3:B4"/>
    <mergeCell ref="C3:C4"/>
    <mergeCell ref="D3:D4"/>
    <mergeCell ref="E3:E4"/>
    <mergeCell ref="F3:F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K36"/>
  <sheetViews>
    <sheetView workbookViewId="0" topLeftCell="A1">
      <selection activeCell="B1" sqref="B1:AZ36"/>
    </sheetView>
  </sheetViews>
  <sheetFormatPr defaultColWidth="9.140625" defaultRowHeight="34.5" customHeight="1"/>
  <cols>
    <col min="1" max="1" width="1.8515625" style="262" customWidth="1"/>
    <col min="2" max="2" width="3.57421875" style="262" customWidth="1"/>
    <col min="3" max="3" width="36.00390625" style="262" customWidth="1"/>
    <col min="4" max="4" width="11.8515625" style="262" customWidth="1"/>
    <col min="5" max="5" width="9.8515625" style="262" customWidth="1"/>
    <col min="6" max="6" width="14.28125" style="262" customWidth="1"/>
    <col min="7" max="7" width="14.57421875" style="262" hidden="1" customWidth="1"/>
    <col min="8" max="8" width="14.28125" style="262" customWidth="1"/>
    <col min="9" max="9" width="14.8515625" style="262" customWidth="1"/>
    <col min="10" max="12" width="12.7109375" style="262" hidden="1" customWidth="1"/>
    <col min="13" max="13" width="12.8515625" style="262" hidden="1" customWidth="1"/>
    <col min="14" max="14" width="14.421875" style="262" hidden="1" customWidth="1"/>
    <col min="15" max="15" width="0.2890625" style="262" hidden="1" customWidth="1"/>
    <col min="16" max="16" width="14.57421875" style="262" customWidth="1"/>
    <col min="17" max="17" width="14.140625" style="262" customWidth="1"/>
    <col min="18" max="18" width="8.421875" style="262" customWidth="1"/>
    <col min="19" max="19" width="7.28125" style="262" customWidth="1"/>
    <col min="20" max="20" width="10.140625" style="262" customWidth="1"/>
    <col min="21" max="21" width="13.57421875" style="262" customWidth="1"/>
    <col min="22" max="22" width="13.421875" style="262" customWidth="1"/>
    <col min="23" max="23" width="10.421875" style="262" customWidth="1"/>
    <col min="24" max="24" width="13.140625" style="262" customWidth="1"/>
    <col min="25" max="27" width="9.140625" style="262" hidden="1" customWidth="1"/>
    <col min="28" max="28" width="10.421875" style="262" hidden="1" customWidth="1"/>
    <col min="29" max="31" width="9.140625" style="262" hidden="1" customWidth="1"/>
    <col min="32" max="32" width="10.7109375" style="262" hidden="1" customWidth="1"/>
    <col min="33" max="35" width="9.140625" style="262" hidden="1" customWidth="1"/>
    <col min="36" max="36" width="11.00390625" style="262" hidden="1" customWidth="1"/>
    <col min="37" max="39" width="9.140625" style="262" hidden="1" customWidth="1"/>
    <col min="40" max="40" width="11.00390625" style="262" hidden="1" customWidth="1"/>
    <col min="41" max="43" width="9.140625" style="262" hidden="1" customWidth="1"/>
    <col min="44" max="44" width="11.28125" style="262" hidden="1" customWidth="1"/>
    <col min="45" max="47" width="9.140625" style="262" hidden="1" customWidth="1"/>
    <col min="48" max="48" width="10.8515625" style="262" hidden="1" customWidth="1"/>
    <col min="49" max="49" width="14.421875" style="262" customWidth="1"/>
    <col min="50" max="50" width="13.140625" style="262" customWidth="1"/>
    <col min="51" max="51" width="6.57421875" style="262" customWidth="1"/>
    <col min="52" max="52" width="12.28125" style="262" customWidth="1"/>
    <col min="53" max="16384" width="9.140625" style="262" customWidth="1"/>
  </cols>
  <sheetData>
    <row r="1" spans="3:56" s="55" customFormat="1" ht="26.25" customHeight="1">
      <c r="C1" s="259" t="s">
        <v>612</v>
      </c>
      <c r="D1" s="259"/>
      <c r="E1" s="259"/>
      <c r="F1" s="259"/>
      <c r="G1" s="259"/>
      <c r="H1" s="58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14"/>
      <c r="X1" s="514"/>
      <c r="Y1" s="514"/>
      <c r="Z1" s="514"/>
      <c r="AA1" s="514"/>
      <c r="AB1" s="514"/>
      <c r="AX1" s="495" t="s">
        <v>99</v>
      </c>
      <c r="AY1" s="495"/>
      <c r="AZ1" s="495"/>
      <c r="BA1" s="261"/>
      <c r="BB1" s="261"/>
      <c r="BC1" s="261"/>
      <c r="BD1" s="261"/>
    </row>
    <row r="2" spans="4:52" ht="11.25" customHeight="1">
      <c r="D2" s="263"/>
      <c r="G2" s="58"/>
      <c r="H2" s="58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AX2" s="586"/>
      <c r="AY2" s="586"/>
      <c r="AZ2" s="586"/>
    </row>
    <row r="3" spans="2:52" ht="13.5" customHeight="1">
      <c r="B3" s="565" t="s">
        <v>613</v>
      </c>
      <c r="C3" s="565" t="s">
        <v>614</v>
      </c>
      <c r="D3" s="589" t="s">
        <v>615</v>
      </c>
      <c r="E3" s="565" t="s">
        <v>616</v>
      </c>
      <c r="F3" s="592" t="s">
        <v>617</v>
      </c>
      <c r="G3" s="593"/>
      <c r="H3" s="593"/>
      <c r="I3" s="593"/>
      <c r="J3" s="593"/>
      <c r="K3" s="593"/>
      <c r="L3" s="593"/>
      <c r="M3" s="593"/>
      <c r="N3" s="593"/>
      <c r="O3" s="593"/>
      <c r="P3" s="594"/>
      <c r="Q3" s="595"/>
      <c r="R3" s="595"/>
      <c r="S3" s="595"/>
      <c r="T3" s="595"/>
      <c r="U3" s="595"/>
      <c r="V3" s="595"/>
      <c r="W3" s="595"/>
      <c r="X3" s="596"/>
      <c r="Y3" s="265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7"/>
      <c r="AW3" s="268"/>
      <c r="AX3" s="269"/>
      <c r="AY3" s="270"/>
      <c r="AZ3" s="271"/>
    </row>
    <row r="4" spans="2:52" ht="21" customHeight="1">
      <c r="B4" s="587"/>
      <c r="C4" s="587"/>
      <c r="D4" s="590"/>
      <c r="E4" s="587"/>
      <c r="F4" s="567" t="s">
        <v>618</v>
      </c>
      <c r="G4" s="260"/>
      <c r="H4" s="272"/>
      <c r="I4" s="272"/>
      <c r="J4" s="272"/>
      <c r="K4" s="272"/>
      <c r="L4" s="272"/>
      <c r="M4" s="272"/>
      <c r="N4" s="272"/>
      <c r="O4" s="273"/>
      <c r="P4" s="272"/>
      <c r="Q4" s="274"/>
      <c r="R4" s="275">
        <v>2008</v>
      </c>
      <c r="S4" s="275"/>
      <c r="T4" s="276"/>
      <c r="U4" s="571">
        <v>2009</v>
      </c>
      <c r="V4" s="572"/>
      <c r="W4" s="572"/>
      <c r="X4" s="573"/>
      <c r="Y4" s="574">
        <v>2008</v>
      </c>
      <c r="Z4" s="575"/>
      <c r="AA4" s="575"/>
      <c r="AB4" s="576"/>
      <c r="AC4" s="580">
        <v>2009</v>
      </c>
      <c r="AD4" s="581"/>
      <c r="AE4" s="581"/>
      <c r="AF4" s="582"/>
      <c r="AG4" s="571">
        <v>2010</v>
      </c>
      <c r="AH4" s="572"/>
      <c r="AI4" s="572"/>
      <c r="AJ4" s="573"/>
      <c r="AK4" s="583">
        <v>2011</v>
      </c>
      <c r="AL4" s="584"/>
      <c r="AM4" s="584"/>
      <c r="AN4" s="585"/>
      <c r="AO4" s="571">
        <v>2012</v>
      </c>
      <c r="AP4" s="572"/>
      <c r="AQ4" s="572"/>
      <c r="AR4" s="573"/>
      <c r="AS4" s="574">
        <v>2013</v>
      </c>
      <c r="AT4" s="575"/>
      <c r="AU4" s="575"/>
      <c r="AV4" s="576"/>
      <c r="AW4" s="577">
        <v>2010</v>
      </c>
      <c r="AX4" s="578"/>
      <c r="AY4" s="578"/>
      <c r="AZ4" s="579"/>
    </row>
    <row r="5" spans="2:52" ht="22.5" customHeight="1">
      <c r="B5" s="587"/>
      <c r="C5" s="587"/>
      <c r="D5" s="590"/>
      <c r="E5" s="587"/>
      <c r="F5" s="597"/>
      <c r="G5" s="277" t="s">
        <v>619</v>
      </c>
      <c r="H5" s="565">
        <v>2008</v>
      </c>
      <c r="I5" s="567">
        <v>2009</v>
      </c>
      <c r="J5" s="565">
        <v>2008</v>
      </c>
      <c r="K5" s="565">
        <v>2009</v>
      </c>
      <c r="L5" s="565">
        <v>2010</v>
      </c>
      <c r="M5" s="565">
        <v>2011</v>
      </c>
      <c r="N5" s="565">
        <v>2012</v>
      </c>
      <c r="O5" s="565">
        <v>2013</v>
      </c>
      <c r="P5" s="567">
        <v>2010</v>
      </c>
      <c r="Q5" s="569" t="s">
        <v>620</v>
      </c>
      <c r="R5" s="559" t="s">
        <v>621</v>
      </c>
      <c r="S5" s="559" t="s">
        <v>622</v>
      </c>
      <c r="T5" s="561" t="s">
        <v>623</v>
      </c>
      <c r="U5" s="563" t="s">
        <v>620</v>
      </c>
      <c r="V5" s="555" t="s">
        <v>621</v>
      </c>
      <c r="W5" s="555" t="s">
        <v>622</v>
      </c>
      <c r="X5" s="555" t="s">
        <v>623</v>
      </c>
      <c r="Y5" s="278"/>
      <c r="Z5" s="278"/>
      <c r="AA5" s="279"/>
      <c r="AB5" s="279"/>
      <c r="AC5" s="280"/>
      <c r="AD5" s="280"/>
      <c r="AE5" s="281"/>
      <c r="AF5" s="281"/>
      <c r="AG5" s="282"/>
      <c r="AH5" s="282"/>
      <c r="AI5" s="283"/>
      <c r="AJ5" s="283"/>
      <c r="AK5" s="284"/>
      <c r="AL5" s="284"/>
      <c r="AM5" s="285"/>
      <c r="AN5" s="285"/>
      <c r="AO5" s="282"/>
      <c r="AP5" s="282"/>
      <c r="AQ5" s="283"/>
      <c r="AR5" s="283"/>
      <c r="AS5" s="278"/>
      <c r="AT5" s="278"/>
      <c r="AU5" s="279"/>
      <c r="AV5" s="279"/>
      <c r="AW5" s="557" t="s">
        <v>620</v>
      </c>
      <c r="AX5" s="551" t="s">
        <v>621</v>
      </c>
      <c r="AY5" s="551" t="s">
        <v>622</v>
      </c>
      <c r="AZ5" s="553" t="s">
        <v>623</v>
      </c>
    </row>
    <row r="6" spans="2:52" ht="15.75" customHeight="1">
      <c r="B6" s="587"/>
      <c r="C6" s="588"/>
      <c r="D6" s="591"/>
      <c r="E6" s="588"/>
      <c r="F6" s="598"/>
      <c r="G6" s="286" t="s">
        <v>624</v>
      </c>
      <c r="H6" s="566"/>
      <c r="I6" s="568"/>
      <c r="J6" s="566"/>
      <c r="K6" s="566"/>
      <c r="L6" s="566"/>
      <c r="M6" s="566"/>
      <c r="N6" s="566"/>
      <c r="O6" s="566"/>
      <c r="P6" s="568"/>
      <c r="Q6" s="570"/>
      <c r="R6" s="560"/>
      <c r="S6" s="560"/>
      <c r="T6" s="562"/>
      <c r="U6" s="564"/>
      <c r="V6" s="556"/>
      <c r="W6" s="556"/>
      <c r="X6" s="556"/>
      <c r="Y6" s="278" t="s">
        <v>620</v>
      </c>
      <c r="Z6" s="278" t="s">
        <v>621</v>
      </c>
      <c r="AA6" s="287" t="s">
        <v>622</v>
      </c>
      <c r="AB6" s="287" t="s">
        <v>623</v>
      </c>
      <c r="AC6" s="280" t="s">
        <v>620</v>
      </c>
      <c r="AD6" s="280" t="s">
        <v>621</v>
      </c>
      <c r="AE6" s="288" t="s">
        <v>622</v>
      </c>
      <c r="AF6" s="288" t="s">
        <v>623</v>
      </c>
      <c r="AG6" s="282" t="s">
        <v>620</v>
      </c>
      <c r="AH6" s="282" t="s">
        <v>621</v>
      </c>
      <c r="AI6" s="289" t="s">
        <v>622</v>
      </c>
      <c r="AJ6" s="289" t="s">
        <v>623</v>
      </c>
      <c r="AK6" s="284" t="s">
        <v>620</v>
      </c>
      <c r="AL6" s="284" t="s">
        <v>621</v>
      </c>
      <c r="AM6" s="290" t="s">
        <v>622</v>
      </c>
      <c r="AN6" s="290" t="s">
        <v>623</v>
      </c>
      <c r="AO6" s="282" t="s">
        <v>620</v>
      </c>
      <c r="AP6" s="282" t="s">
        <v>621</v>
      </c>
      <c r="AQ6" s="289" t="s">
        <v>622</v>
      </c>
      <c r="AR6" s="289" t="s">
        <v>623</v>
      </c>
      <c r="AS6" s="278" t="s">
        <v>620</v>
      </c>
      <c r="AT6" s="278" t="s">
        <v>621</v>
      </c>
      <c r="AU6" s="287" t="s">
        <v>622</v>
      </c>
      <c r="AV6" s="287" t="s">
        <v>623</v>
      </c>
      <c r="AW6" s="558"/>
      <c r="AX6" s="552"/>
      <c r="AY6" s="552"/>
      <c r="AZ6" s="554"/>
    </row>
    <row r="7" spans="2:52" ht="25.5">
      <c r="B7" s="548">
        <v>1</v>
      </c>
      <c r="C7" s="222" t="s">
        <v>625</v>
      </c>
      <c r="D7" s="297" t="s">
        <v>626</v>
      </c>
      <c r="E7" s="298" t="s">
        <v>2</v>
      </c>
      <c r="F7" s="299">
        <v>3055000</v>
      </c>
      <c r="G7" s="295">
        <v>0</v>
      </c>
      <c r="H7" s="300">
        <v>120000</v>
      </c>
      <c r="I7" s="300">
        <v>2855000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300">
        <v>0</v>
      </c>
      <c r="Q7" s="292">
        <v>120000</v>
      </c>
      <c r="R7" s="292">
        <v>0</v>
      </c>
      <c r="S7" s="292">
        <v>0</v>
      </c>
      <c r="T7" s="292">
        <v>0</v>
      </c>
      <c r="U7" s="293">
        <v>355000</v>
      </c>
      <c r="V7" s="293">
        <v>2500000</v>
      </c>
      <c r="W7" s="293">
        <v>0</v>
      </c>
      <c r="X7" s="293">
        <v>0</v>
      </c>
      <c r="Y7" s="294"/>
      <c r="Z7" s="294"/>
      <c r="AA7" s="294"/>
      <c r="AB7" s="294"/>
      <c r="AC7" s="295"/>
      <c r="AD7" s="295"/>
      <c r="AE7" s="295"/>
      <c r="AF7" s="295"/>
      <c r="AG7" s="293"/>
      <c r="AH7" s="293"/>
      <c r="AI7" s="293"/>
      <c r="AJ7" s="293"/>
      <c r="AK7" s="292"/>
      <c r="AL7" s="292"/>
      <c r="AM7" s="292"/>
      <c r="AN7" s="292"/>
      <c r="AO7" s="293"/>
      <c r="AP7" s="293"/>
      <c r="AQ7" s="293"/>
      <c r="AR7" s="293"/>
      <c r="AS7" s="294"/>
      <c r="AT7" s="294"/>
      <c r="AU7" s="294"/>
      <c r="AV7" s="294"/>
      <c r="AW7" s="291">
        <v>0</v>
      </c>
      <c r="AX7" s="291">
        <v>0</v>
      </c>
      <c r="AY7" s="291">
        <v>0</v>
      </c>
      <c r="AZ7" s="291">
        <v>0</v>
      </c>
    </row>
    <row r="8" spans="2:52" ht="36" customHeight="1" hidden="1">
      <c r="B8" s="548"/>
      <c r="C8" s="542" t="s">
        <v>627</v>
      </c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4"/>
    </row>
    <row r="9" spans="1:89" s="438" customFormat="1" ht="25.5">
      <c r="A9" s="301"/>
      <c r="B9" s="548">
        <v>2</v>
      </c>
      <c r="C9" s="296" t="s">
        <v>628</v>
      </c>
      <c r="D9" s="297" t="s">
        <v>626</v>
      </c>
      <c r="E9" s="298" t="s">
        <v>632</v>
      </c>
      <c r="F9" s="299">
        <v>235000</v>
      </c>
      <c r="G9" s="300">
        <v>9930.8</v>
      </c>
      <c r="H9" s="300">
        <v>25000</v>
      </c>
      <c r="I9" s="300">
        <v>75000</v>
      </c>
      <c r="J9" s="295">
        <v>200000</v>
      </c>
      <c r="K9" s="295">
        <v>550342</v>
      </c>
      <c r="L9" s="295">
        <v>0</v>
      </c>
      <c r="M9" s="295">
        <v>0</v>
      </c>
      <c r="N9" s="295">
        <v>0</v>
      </c>
      <c r="O9" s="295">
        <v>0</v>
      </c>
      <c r="P9" s="300">
        <v>0</v>
      </c>
      <c r="Q9" s="292">
        <v>25000</v>
      </c>
      <c r="R9" s="292">
        <v>0</v>
      </c>
      <c r="S9" s="292">
        <v>0</v>
      </c>
      <c r="T9" s="292">
        <v>0</v>
      </c>
      <c r="U9" s="293">
        <v>75000</v>
      </c>
      <c r="V9" s="293">
        <v>0</v>
      </c>
      <c r="W9" s="293">
        <v>0</v>
      </c>
      <c r="X9" s="293">
        <v>0</v>
      </c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4">
        <v>0</v>
      </c>
      <c r="AX9" s="294">
        <v>0</v>
      </c>
      <c r="AY9" s="294">
        <v>0</v>
      </c>
      <c r="AZ9" s="303">
        <v>0</v>
      </c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</row>
    <row r="10" spans="2:89" ht="33" customHeight="1" hidden="1">
      <c r="B10" s="548"/>
      <c r="C10" s="542" t="s">
        <v>629</v>
      </c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4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</row>
    <row r="11" spans="1:52" s="301" customFormat="1" ht="25.5">
      <c r="A11" s="81"/>
      <c r="B11" s="548">
        <f>B9+1</f>
        <v>3</v>
      </c>
      <c r="C11" s="296" t="s">
        <v>357</v>
      </c>
      <c r="D11" s="297" t="s">
        <v>626</v>
      </c>
      <c r="E11" s="298" t="s">
        <v>10</v>
      </c>
      <c r="F11" s="299">
        <v>1128063.2</v>
      </c>
      <c r="G11" s="300">
        <v>18250.2</v>
      </c>
      <c r="H11" s="300">
        <v>15000</v>
      </c>
      <c r="I11" s="300">
        <v>0</v>
      </c>
      <c r="J11" s="300">
        <v>200000</v>
      </c>
      <c r="K11" s="300">
        <v>380000</v>
      </c>
      <c r="L11" s="300">
        <v>447464</v>
      </c>
      <c r="M11" s="300">
        <v>0</v>
      </c>
      <c r="N11" s="300">
        <v>0</v>
      </c>
      <c r="O11" s="300">
        <v>0</v>
      </c>
      <c r="P11" s="300">
        <v>0</v>
      </c>
      <c r="Q11" s="292">
        <v>15000</v>
      </c>
      <c r="R11" s="292">
        <v>0</v>
      </c>
      <c r="S11" s="292">
        <v>0</v>
      </c>
      <c r="T11" s="292">
        <v>0</v>
      </c>
      <c r="U11" s="293">
        <v>0</v>
      </c>
      <c r="V11" s="293">
        <v>0</v>
      </c>
      <c r="W11" s="293">
        <v>0</v>
      </c>
      <c r="X11" s="293">
        <v>0</v>
      </c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294">
        <v>0</v>
      </c>
      <c r="AX11" s="294">
        <v>0</v>
      </c>
      <c r="AY11" s="294">
        <v>0</v>
      </c>
      <c r="AZ11" s="294">
        <v>0</v>
      </c>
    </row>
    <row r="12" spans="1:52" s="301" customFormat="1" ht="30.75" customHeight="1" hidden="1">
      <c r="A12" s="81"/>
      <c r="B12" s="548"/>
      <c r="C12" s="542" t="s">
        <v>630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50"/>
    </row>
    <row r="13" spans="1:52" ht="25.5">
      <c r="A13" s="58"/>
      <c r="B13" s="40">
        <f>B11+1</f>
        <v>4</v>
      </c>
      <c r="C13" s="296" t="s">
        <v>631</v>
      </c>
      <c r="D13" s="297" t="s">
        <v>626</v>
      </c>
      <c r="E13" s="298" t="s">
        <v>632</v>
      </c>
      <c r="F13" s="299">
        <v>269348</v>
      </c>
      <c r="G13" s="295">
        <v>4026</v>
      </c>
      <c r="H13" s="300">
        <v>0</v>
      </c>
      <c r="I13" s="300">
        <v>40000</v>
      </c>
      <c r="J13" s="295">
        <v>242300</v>
      </c>
      <c r="K13" s="295"/>
      <c r="L13" s="295"/>
      <c r="M13" s="295"/>
      <c r="N13" s="295"/>
      <c r="O13" s="295"/>
      <c r="P13" s="300">
        <v>0</v>
      </c>
      <c r="Q13" s="292">
        <v>0</v>
      </c>
      <c r="R13" s="292">
        <v>0</v>
      </c>
      <c r="S13" s="292">
        <v>0</v>
      </c>
      <c r="T13" s="292">
        <v>0</v>
      </c>
      <c r="U13" s="293">
        <v>40000</v>
      </c>
      <c r="V13" s="293">
        <v>0</v>
      </c>
      <c r="W13" s="293">
        <v>0</v>
      </c>
      <c r="X13" s="293">
        <v>0</v>
      </c>
      <c r="Y13" s="294"/>
      <c r="Z13" s="294"/>
      <c r="AA13" s="294"/>
      <c r="AB13" s="294"/>
      <c r="AC13" s="295"/>
      <c r="AD13" s="295"/>
      <c r="AE13" s="295"/>
      <c r="AF13" s="295"/>
      <c r="AG13" s="293"/>
      <c r="AH13" s="293"/>
      <c r="AI13" s="293"/>
      <c r="AJ13" s="293"/>
      <c r="AK13" s="292"/>
      <c r="AL13" s="292"/>
      <c r="AM13" s="292"/>
      <c r="AN13" s="292"/>
      <c r="AO13" s="293"/>
      <c r="AP13" s="293"/>
      <c r="AQ13" s="293"/>
      <c r="AR13" s="293"/>
      <c r="AS13" s="294"/>
      <c r="AT13" s="294"/>
      <c r="AU13" s="294"/>
      <c r="AV13" s="294"/>
      <c r="AW13" s="294">
        <v>0</v>
      </c>
      <c r="AX13" s="291">
        <v>0</v>
      </c>
      <c r="AY13" s="291">
        <v>0</v>
      </c>
      <c r="AZ13" s="291">
        <v>0</v>
      </c>
    </row>
    <row r="14" spans="1:52" s="301" customFormat="1" ht="25.5">
      <c r="A14" s="81"/>
      <c r="B14" s="40">
        <f>B13+1</f>
        <v>5</v>
      </c>
      <c r="C14" s="296" t="s">
        <v>633</v>
      </c>
      <c r="D14" s="297" t="s">
        <v>626</v>
      </c>
      <c r="E14" s="298" t="s">
        <v>6</v>
      </c>
      <c r="F14" s="299">
        <v>80000</v>
      </c>
      <c r="G14" s="295">
        <v>18250.2</v>
      </c>
      <c r="H14" s="300">
        <v>0</v>
      </c>
      <c r="I14" s="300">
        <v>10000</v>
      </c>
      <c r="J14" s="295">
        <v>200000</v>
      </c>
      <c r="K14" s="295">
        <v>380000</v>
      </c>
      <c r="L14" s="295">
        <v>447464</v>
      </c>
      <c r="M14" s="295">
        <v>0</v>
      </c>
      <c r="N14" s="295">
        <v>0</v>
      </c>
      <c r="O14" s="295">
        <v>0</v>
      </c>
      <c r="P14" s="300">
        <v>46000</v>
      </c>
      <c r="Q14" s="292">
        <v>0</v>
      </c>
      <c r="R14" s="292">
        <v>0</v>
      </c>
      <c r="S14" s="292">
        <v>0</v>
      </c>
      <c r="T14" s="292">
        <v>0</v>
      </c>
      <c r="U14" s="293">
        <v>10000</v>
      </c>
      <c r="V14" s="293">
        <v>0</v>
      </c>
      <c r="W14" s="293">
        <v>0</v>
      </c>
      <c r="X14" s="293">
        <v>0</v>
      </c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294">
        <v>46000</v>
      </c>
      <c r="AX14" s="294">
        <v>0</v>
      </c>
      <c r="AY14" s="294">
        <v>0</v>
      </c>
      <c r="AZ14" s="294">
        <v>0</v>
      </c>
    </row>
    <row r="15" spans="1:52" s="301" customFormat="1" ht="25.5">
      <c r="A15" s="81"/>
      <c r="B15" s="40">
        <v>6</v>
      </c>
      <c r="C15" s="296" t="s">
        <v>634</v>
      </c>
      <c r="D15" s="297" t="s">
        <v>626</v>
      </c>
      <c r="E15" s="298" t="s">
        <v>635</v>
      </c>
      <c r="F15" s="299">
        <v>130842.2</v>
      </c>
      <c r="G15" s="295"/>
      <c r="H15" s="300">
        <v>0</v>
      </c>
      <c r="I15" s="300">
        <f>39000-19000-707</f>
        <v>19293</v>
      </c>
      <c r="J15" s="300"/>
      <c r="K15" s="300"/>
      <c r="L15" s="300"/>
      <c r="M15" s="300"/>
      <c r="N15" s="300"/>
      <c r="O15" s="300"/>
      <c r="P15" s="300">
        <v>79000</v>
      </c>
      <c r="Q15" s="292">
        <v>0</v>
      </c>
      <c r="R15" s="292">
        <v>0</v>
      </c>
      <c r="S15" s="292">
        <v>0</v>
      </c>
      <c r="T15" s="292">
        <v>0</v>
      </c>
      <c r="U15" s="293">
        <v>19293</v>
      </c>
      <c r="V15" s="293">
        <v>0</v>
      </c>
      <c r="W15" s="293">
        <v>0</v>
      </c>
      <c r="X15" s="293">
        <v>0</v>
      </c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294">
        <v>79000</v>
      </c>
      <c r="AX15" s="294">
        <v>0</v>
      </c>
      <c r="AY15" s="294">
        <v>0</v>
      </c>
      <c r="AZ15" s="294">
        <v>0</v>
      </c>
    </row>
    <row r="16" spans="2:52" ht="25.5">
      <c r="B16" s="541">
        <v>7</v>
      </c>
      <c r="C16" s="439" t="s">
        <v>636</v>
      </c>
      <c r="D16" s="297" t="s">
        <v>626</v>
      </c>
      <c r="E16" s="298" t="s">
        <v>632</v>
      </c>
      <c r="F16" s="299">
        <v>1800000</v>
      </c>
      <c r="G16" s="295">
        <v>2453</v>
      </c>
      <c r="H16" s="300">
        <v>50000</v>
      </c>
      <c r="I16" s="300">
        <v>1000000</v>
      </c>
      <c r="J16" s="300"/>
      <c r="K16" s="300"/>
      <c r="L16" s="300"/>
      <c r="M16" s="300"/>
      <c r="N16" s="300"/>
      <c r="O16" s="300"/>
      <c r="P16" s="300">
        <v>750000</v>
      </c>
      <c r="Q16" s="292">
        <v>50000</v>
      </c>
      <c r="R16" s="292">
        <v>0</v>
      </c>
      <c r="S16" s="292">
        <v>0</v>
      </c>
      <c r="T16" s="292">
        <v>0</v>
      </c>
      <c r="U16" s="293">
        <v>500000</v>
      </c>
      <c r="V16" s="293">
        <v>500000</v>
      </c>
      <c r="W16" s="293">
        <v>0</v>
      </c>
      <c r="X16" s="293">
        <v>0</v>
      </c>
      <c r="Y16" s="294"/>
      <c r="Z16" s="294"/>
      <c r="AA16" s="294"/>
      <c r="AB16" s="294"/>
      <c r="AC16" s="295"/>
      <c r="AD16" s="295"/>
      <c r="AE16" s="295"/>
      <c r="AF16" s="295"/>
      <c r="AG16" s="293"/>
      <c r="AH16" s="293"/>
      <c r="AI16" s="293"/>
      <c r="AJ16" s="293"/>
      <c r="AK16" s="292"/>
      <c r="AL16" s="292"/>
      <c r="AM16" s="292"/>
      <c r="AN16" s="292"/>
      <c r="AO16" s="293"/>
      <c r="AP16" s="293"/>
      <c r="AQ16" s="293"/>
      <c r="AR16" s="293"/>
      <c r="AS16" s="294"/>
      <c r="AT16" s="294"/>
      <c r="AU16" s="294"/>
      <c r="AV16" s="294"/>
      <c r="AW16" s="294">
        <v>750000</v>
      </c>
      <c r="AX16" s="291">
        <v>0</v>
      </c>
      <c r="AY16" s="291">
        <v>0</v>
      </c>
      <c r="AZ16" s="291">
        <v>0</v>
      </c>
    </row>
    <row r="17" spans="2:52" ht="12.75" hidden="1">
      <c r="B17" s="541"/>
      <c r="C17" s="542" t="s">
        <v>637</v>
      </c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4"/>
    </row>
    <row r="18" spans="2:52" ht="25.5">
      <c r="B18" s="40">
        <f>B16+1</f>
        <v>8</v>
      </c>
      <c r="C18" s="128" t="s">
        <v>638</v>
      </c>
      <c r="D18" s="297" t="s">
        <v>626</v>
      </c>
      <c r="E18" s="133" t="s">
        <v>639</v>
      </c>
      <c r="F18" s="42">
        <v>150000</v>
      </c>
      <c r="G18" s="42"/>
      <c r="H18" s="42">
        <v>60000</v>
      </c>
      <c r="I18" s="42">
        <v>0</v>
      </c>
      <c r="J18" s="440"/>
      <c r="K18" s="440"/>
      <c r="L18" s="440"/>
      <c r="M18" s="440"/>
      <c r="N18" s="440"/>
      <c r="O18" s="440"/>
      <c r="P18" s="42">
        <v>0</v>
      </c>
      <c r="Q18" s="217">
        <v>60000</v>
      </c>
      <c r="R18" s="217">
        <v>0</v>
      </c>
      <c r="S18" s="217">
        <v>0</v>
      </c>
      <c r="T18" s="217">
        <v>0</v>
      </c>
      <c r="U18" s="302">
        <v>0</v>
      </c>
      <c r="V18" s="302">
        <v>0</v>
      </c>
      <c r="W18" s="302">
        <v>0</v>
      </c>
      <c r="X18" s="302">
        <v>0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303">
        <v>0</v>
      </c>
      <c r="AX18" s="303">
        <v>0</v>
      </c>
      <c r="AY18" s="303">
        <v>0</v>
      </c>
      <c r="AZ18" s="303">
        <v>0</v>
      </c>
    </row>
    <row r="19" spans="2:52" ht="63.75">
      <c r="B19" s="40">
        <f>B18+1</f>
        <v>9</v>
      </c>
      <c r="C19" s="296" t="s">
        <v>358</v>
      </c>
      <c r="D19" s="297" t="s">
        <v>626</v>
      </c>
      <c r="E19" s="298" t="s">
        <v>0</v>
      </c>
      <c r="F19" s="299">
        <v>16390400</v>
      </c>
      <c r="G19" s="300">
        <v>0</v>
      </c>
      <c r="H19" s="300">
        <v>231800</v>
      </c>
      <c r="I19" s="300">
        <v>7000000</v>
      </c>
      <c r="J19" s="295">
        <v>3900000</v>
      </c>
      <c r="K19" s="295">
        <v>1200000</v>
      </c>
      <c r="L19" s="295">
        <v>5450000</v>
      </c>
      <c r="M19" s="295">
        <v>5450000</v>
      </c>
      <c r="N19" s="295">
        <v>0</v>
      </c>
      <c r="O19" s="295">
        <v>0</v>
      </c>
      <c r="P19" s="300">
        <v>4000000</v>
      </c>
      <c r="Q19" s="292">
        <v>231800</v>
      </c>
      <c r="R19" s="292">
        <v>0</v>
      </c>
      <c r="S19" s="292">
        <v>0</v>
      </c>
      <c r="T19" s="292">
        <v>0</v>
      </c>
      <c r="U19" s="293">
        <v>1000000</v>
      </c>
      <c r="V19" s="293">
        <v>6000000</v>
      </c>
      <c r="W19" s="293">
        <v>0</v>
      </c>
      <c r="X19" s="293">
        <v>0</v>
      </c>
      <c r="Y19" s="294"/>
      <c r="Z19" s="294"/>
      <c r="AA19" s="294"/>
      <c r="AB19" s="294"/>
      <c r="AC19" s="295"/>
      <c r="AD19" s="295"/>
      <c r="AE19" s="295"/>
      <c r="AF19" s="295"/>
      <c r="AG19" s="293"/>
      <c r="AH19" s="293"/>
      <c r="AI19" s="293"/>
      <c r="AJ19" s="293"/>
      <c r="AK19" s="292"/>
      <c r="AL19" s="292"/>
      <c r="AM19" s="292"/>
      <c r="AN19" s="292"/>
      <c r="AO19" s="293"/>
      <c r="AP19" s="293"/>
      <c r="AQ19" s="293"/>
      <c r="AR19" s="293"/>
      <c r="AS19" s="294"/>
      <c r="AT19" s="294"/>
      <c r="AU19" s="294"/>
      <c r="AV19" s="294"/>
      <c r="AW19" s="294">
        <v>1000000</v>
      </c>
      <c r="AX19" s="291">
        <v>3000000</v>
      </c>
      <c r="AY19" s="291">
        <v>0</v>
      </c>
      <c r="AZ19" s="291">
        <v>0</v>
      </c>
    </row>
    <row r="20" spans="2:52" ht="25.5">
      <c r="B20" s="40">
        <f>B19+1</f>
        <v>10</v>
      </c>
      <c r="C20" s="296" t="s">
        <v>1</v>
      </c>
      <c r="D20" s="297" t="s">
        <v>626</v>
      </c>
      <c r="E20" s="298" t="s">
        <v>2</v>
      </c>
      <c r="F20" s="299">
        <v>340440</v>
      </c>
      <c r="G20" s="300"/>
      <c r="H20" s="300">
        <v>0</v>
      </c>
      <c r="I20" s="300">
        <f>155000-27560+33000</f>
        <v>160440</v>
      </c>
      <c r="J20" s="300"/>
      <c r="K20" s="300"/>
      <c r="L20" s="300"/>
      <c r="M20" s="300"/>
      <c r="N20" s="300"/>
      <c r="O20" s="300"/>
      <c r="P20" s="300">
        <v>180000</v>
      </c>
      <c r="Q20" s="292">
        <v>0</v>
      </c>
      <c r="R20" s="292">
        <v>0</v>
      </c>
      <c r="S20" s="292">
        <v>0</v>
      </c>
      <c r="T20" s="292">
        <v>0</v>
      </c>
      <c r="U20" s="293">
        <v>160440</v>
      </c>
      <c r="V20" s="293">
        <v>0</v>
      </c>
      <c r="W20" s="293">
        <v>0</v>
      </c>
      <c r="X20" s="293">
        <v>0</v>
      </c>
      <c r="Y20" s="294"/>
      <c r="Z20" s="294"/>
      <c r="AA20" s="294"/>
      <c r="AB20" s="294"/>
      <c r="AC20" s="295"/>
      <c r="AD20" s="295"/>
      <c r="AE20" s="295"/>
      <c r="AF20" s="295"/>
      <c r="AG20" s="293"/>
      <c r="AH20" s="293"/>
      <c r="AI20" s="293"/>
      <c r="AJ20" s="293"/>
      <c r="AK20" s="292"/>
      <c r="AL20" s="292"/>
      <c r="AM20" s="292"/>
      <c r="AN20" s="292"/>
      <c r="AO20" s="293"/>
      <c r="AP20" s="293"/>
      <c r="AQ20" s="293"/>
      <c r="AR20" s="293"/>
      <c r="AS20" s="294"/>
      <c r="AT20" s="294"/>
      <c r="AU20" s="294"/>
      <c r="AV20" s="294"/>
      <c r="AW20" s="294">
        <v>180000</v>
      </c>
      <c r="AX20" s="291">
        <v>0</v>
      </c>
      <c r="AY20" s="291">
        <v>0</v>
      </c>
      <c r="AZ20" s="291">
        <v>0</v>
      </c>
    </row>
    <row r="21" spans="2:52" ht="18.75" customHeight="1" hidden="1">
      <c r="B21" s="40" t="e">
        <f>#REF!+1</f>
        <v>#REF!</v>
      </c>
      <c r="C21" s="545" t="s">
        <v>5</v>
      </c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7"/>
      <c r="Q21" s="292"/>
      <c r="R21" s="292"/>
      <c r="S21" s="292"/>
      <c r="T21" s="292"/>
      <c r="U21" s="293"/>
      <c r="V21" s="293"/>
      <c r="W21" s="293"/>
      <c r="X21" s="293"/>
      <c r="Y21" s="294"/>
      <c r="Z21" s="294"/>
      <c r="AA21" s="294"/>
      <c r="AB21" s="294"/>
      <c r="AC21" s="295"/>
      <c r="AD21" s="295"/>
      <c r="AE21" s="295"/>
      <c r="AF21" s="295"/>
      <c r="AG21" s="293"/>
      <c r="AH21" s="293"/>
      <c r="AI21" s="293"/>
      <c r="AJ21" s="293"/>
      <c r="AK21" s="292"/>
      <c r="AL21" s="292"/>
      <c r="AM21" s="292"/>
      <c r="AN21" s="292"/>
      <c r="AO21" s="293"/>
      <c r="AP21" s="293"/>
      <c r="AQ21" s="293"/>
      <c r="AR21" s="293"/>
      <c r="AS21" s="294"/>
      <c r="AT21" s="294"/>
      <c r="AU21" s="294"/>
      <c r="AV21" s="294"/>
      <c r="AW21" s="294"/>
      <c r="AX21" s="291"/>
      <c r="AY21" s="291"/>
      <c r="AZ21" s="291"/>
    </row>
    <row r="22" spans="2:52" ht="25.5">
      <c r="B22" s="40">
        <v>11</v>
      </c>
      <c r="C22" s="222" t="s">
        <v>7</v>
      </c>
      <c r="D22" s="297" t="s">
        <v>626</v>
      </c>
      <c r="E22" s="298" t="s">
        <v>3</v>
      </c>
      <c r="F22" s="299">
        <v>1950000</v>
      </c>
      <c r="G22" s="300"/>
      <c r="H22" s="300">
        <v>100000</v>
      </c>
      <c r="I22" s="300">
        <v>480000</v>
      </c>
      <c r="J22" s="300">
        <v>238000</v>
      </c>
      <c r="K22" s="300">
        <v>429000</v>
      </c>
      <c r="L22" s="300">
        <v>0</v>
      </c>
      <c r="M22" s="300">
        <v>0</v>
      </c>
      <c r="N22" s="300">
        <v>0</v>
      </c>
      <c r="O22" s="300">
        <v>0</v>
      </c>
      <c r="P22" s="300">
        <v>340000</v>
      </c>
      <c r="Q22" s="292">
        <v>100000</v>
      </c>
      <c r="R22" s="292">
        <v>0</v>
      </c>
      <c r="S22" s="292">
        <v>0</v>
      </c>
      <c r="T22" s="292">
        <v>0</v>
      </c>
      <c r="U22" s="293">
        <v>438100</v>
      </c>
      <c r="V22" s="293">
        <v>0</v>
      </c>
      <c r="W22" s="293">
        <v>0</v>
      </c>
      <c r="X22" s="293">
        <v>41900</v>
      </c>
      <c r="Y22" s="294"/>
      <c r="Z22" s="294"/>
      <c r="AA22" s="294"/>
      <c r="AB22" s="294"/>
      <c r="AC22" s="295"/>
      <c r="AD22" s="295"/>
      <c r="AE22" s="295"/>
      <c r="AF22" s="295"/>
      <c r="AG22" s="293"/>
      <c r="AH22" s="293"/>
      <c r="AI22" s="293"/>
      <c r="AJ22" s="293"/>
      <c r="AK22" s="292"/>
      <c r="AL22" s="292"/>
      <c r="AM22" s="292"/>
      <c r="AN22" s="292"/>
      <c r="AO22" s="293"/>
      <c r="AP22" s="293"/>
      <c r="AQ22" s="293"/>
      <c r="AR22" s="293"/>
      <c r="AS22" s="294"/>
      <c r="AT22" s="294"/>
      <c r="AU22" s="294"/>
      <c r="AV22" s="294"/>
      <c r="AW22" s="294">
        <v>290000</v>
      </c>
      <c r="AX22" s="291">
        <v>0</v>
      </c>
      <c r="AY22" s="291">
        <v>0</v>
      </c>
      <c r="AZ22" s="291">
        <v>50000</v>
      </c>
    </row>
    <row r="23" spans="2:52" ht="20.25" customHeight="1" hidden="1">
      <c r="B23" s="40" t="e">
        <f>B21+1</f>
        <v>#REF!</v>
      </c>
      <c r="C23" s="545" t="s">
        <v>8</v>
      </c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7"/>
      <c r="Q23" s="292"/>
      <c r="R23" s="292"/>
      <c r="S23" s="292"/>
      <c r="T23" s="292"/>
      <c r="U23" s="293"/>
      <c r="V23" s="293"/>
      <c r="W23" s="293"/>
      <c r="X23" s="293"/>
      <c r="Y23" s="294"/>
      <c r="Z23" s="294"/>
      <c r="AA23" s="294"/>
      <c r="AB23" s="294"/>
      <c r="AC23" s="295"/>
      <c r="AD23" s="295"/>
      <c r="AE23" s="295"/>
      <c r="AF23" s="295"/>
      <c r="AG23" s="293"/>
      <c r="AH23" s="293"/>
      <c r="AI23" s="293"/>
      <c r="AJ23" s="293"/>
      <c r="AK23" s="292"/>
      <c r="AL23" s="292"/>
      <c r="AM23" s="292"/>
      <c r="AN23" s="292"/>
      <c r="AO23" s="293"/>
      <c r="AP23" s="293"/>
      <c r="AQ23" s="293"/>
      <c r="AR23" s="293"/>
      <c r="AS23" s="294"/>
      <c r="AT23" s="294"/>
      <c r="AU23" s="294"/>
      <c r="AV23" s="294"/>
      <c r="AW23" s="294"/>
      <c r="AX23" s="291"/>
      <c r="AY23" s="291"/>
      <c r="AZ23" s="291"/>
    </row>
    <row r="24" spans="2:52" ht="25.5">
      <c r="B24" s="441">
        <f>B22+1</f>
        <v>12</v>
      </c>
      <c r="C24" s="442" t="s">
        <v>9</v>
      </c>
      <c r="D24" s="443" t="s">
        <v>626</v>
      </c>
      <c r="E24" s="444" t="s">
        <v>10</v>
      </c>
      <c r="F24" s="445">
        <v>1486138</v>
      </c>
      <c r="G24" s="446">
        <v>1121.91</v>
      </c>
      <c r="H24" s="446">
        <v>125000</v>
      </c>
      <c r="I24" s="446">
        <v>30000</v>
      </c>
      <c r="J24" s="446"/>
      <c r="K24" s="446"/>
      <c r="L24" s="446"/>
      <c r="M24" s="446"/>
      <c r="N24" s="446"/>
      <c r="O24" s="446" t="e">
        <f>1200000-G24-#REF!</f>
        <v>#REF!</v>
      </c>
      <c r="P24" s="446">
        <v>355000</v>
      </c>
      <c r="Q24" s="447">
        <v>125000</v>
      </c>
      <c r="R24" s="447">
        <v>0</v>
      </c>
      <c r="S24" s="447">
        <v>0</v>
      </c>
      <c r="T24" s="447">
        <v>0</v>
      </c>
      <c r="U24" s="449">
        <v>30000</v>
      </c>
      <c r="V24" s="449">
        <v>0</v>
      </c>
      <c r="W24" s="449">
        <v>0</v>
      </c>
      <c r="X24" s="449">
        <v>0</v>
      </c>
      <c r="Y24" s="450"/>
      <c r="Z24" s="450"/>
      <c r="AA24" s="450"/>
      <c r="AB24" s="450"/>
      <c r="AC24" s="451"/>
      <c r="AD24" s="451"/>
      <c r="AE24" s="451"/>
      <c r="AF24" s="451"/>
      <c r="AG24" s="449"/>
      <c r="AH24" s="449"/>
      <c r="AI24" s="449"/>
      <c r="AJ24" s="449"/>
      <c r="AK24" s="447"/>
      <c r="AL24" s="447"/>
      <c r="AM24" s="447"/>
      <c r="AN24" s="447"/>
      <c r="AO24" s="449"/>
      <c r="AP24" s="449"/>
      <c r="AQ24" s="449"/>
      <c r="AR24" s="449"/>
      <c r="AS24" s="450"/>
      <c r="AT24" s="450"/>
      <c r="AU24" s="450"/>
      <c r="AV24" s="450"/>
      <c r="AW24" s="450">
        <v>355000</v>
      </c>
      <c r="AX24" s="452">
        <v>0</v>
      </c>
      <c r="AY24" s="452">
        <v>0</v>
      </c>
      <c r="AZ24" s="452">
        <v>0</v>
      </c>
    </row>
    <row r="25" spans="2:52" s="453" customFormat="1" ht="25.5">
      <c r="B25" s="40">
        <f>B24+1</f>
        <v>13</v>
      </c>
      <c r="C25" s="222" t="s">
        <v>359</v>
      </c>
      <c r="D25" s="443" t="s">
        <v>626</v>
      </c>
      <c r="E25" s="133" t="s">
        <v>6</v>
      </c>
      <c r="F25" s="300">
        <v>500000</v>
      </c>
      <c r="G25" s="300"/>
      <c r="H25" s="300">
        <v>100000</v>
      </c>
      <c r="I25" s="300">
        <v>120000</v>
      </c>
      <c r="J25" s="300"/>
      <c r="K25" s="300"/>
      <c r="L25" s="300"/>
      <c r="M25" s="300"/>
      <c r="N25" s="300"/>
      <c r="O25" s="300"/>
      <c r="P25" s="300">
        <v>235000</v>
      </c>
      <c r="Q25" s="292">
        <v>100000</v>
      </c>
      <c r="R25" s="292">
        <v>0</v>
      </c>
      <c r="S25" s="292">
        <v>0</v>
      </c>
      <c r="T25" s="292">
        <v>0</v>
      </c>
      <c r="U25" s="293">
        <v>120000</v>
      </c>
      <c r="V25" s="293">
        <v>0</v>
      </c>
      <c r="W25" s="293">
        <v>0</v>
      </c>
      <c r="X25" s="293">
        <v>0</v>
      </c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294">
        <v>235000</v>
      </c>
      <c r="AX25" s="294">
        <v>0</v>
      </c>
      <c r="AY25" s="294">
        <v>0</v>
      </c>
      <c r="AZ25" s="294">
        <v>0</v>
      </c>
    </row>
    <row r="26" spans="2:52" s="453" customFormat="1" ht="25.5">
      <c r="B26" s="40">
        <f aca="true" t="shared" si="0" ref="B26:B35">B25+1</f>
        <v>14</v>
      </c>
      <c r="C26" s="222" t="s">
        <v>360</v>
      </c>
      <c r="D26" s="443" t="s">
        <v>626</v>
      </c>
      <c r="E26" s="133" t="s">
        <v>361</v>
      </c>
      <c r="F26" s="300">
        <v>450000</v>
      </c>
      <c r="G26" s="300"/>
      <c r="H26" s="300">
        <v>10000</v>
      </c>
      <c r="I26" s="300">
        <v>140000</v>
      </c>
      <c r="J26" s="300"/>
      <c r="K26" s="300"/>
      <c r="L26" s="300"/>
      <c r="M26" s="300"/>
      <c r="N26" s="300"/>
      <c r="O26" s="300"/>
      <c r="P26" s="300">
        <v>200000</v>
      </c>
      <c r="Q26" s="292">
        <v>10000</v>
      </c>
      <c r="R26" s="292">
        <v>0</v>
      </c>
      <c r="S26" s="292">
        <v>0</v>
      </c>
      <c r="T26" s="292">
        <v>0</v>
      </c>
      <c r="U26" s="293">
        <v>140000</v>
      </c>
      <c r="V26" s="293">
        <v>0</v>
      </c>
      <c r="W26" s="293">
        <v>0</v>
      </c>
      <c r="X26" s="293">
        <v>0</v>
      </c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294">
        <v>100000</v>
      </c>
      <c r="AX26" s="294">
        <v>0</v>
      </c>
      <c r="AY26" s="294">
        <v>0</v>
      </c>
      <c r="AZ26" s="294">
        <v>100000</v>
      </c>
    </row>
    <row r="27" spans="2:52" s="453" customFormat="1" ht="25.5">
      <c r="B27" s="40">
        <f t="shared" si="0"/>
        <v>15</v>
      </c>
      <c r="C27" s="454" t="s">
        <v>351</v>
      </c>
      <c r="D27" s="443" t="s">
        <v>626</v>
      </c>
      <c r="E27" s="133" t="s">
        <v>4</v>
      </c>
      <c r="F27" s="300">
        <v>600000</v>
      </c>
      <c r="G27" s="300"/>
      <c r="H27" s="300">
        <v>50000</v>
      </c>
      <c r="I27" s="300">
        <v>0</v>
      </c>
      <c r="J27" s="300"/>
      <c r="K27" s="300"/>
      <c r="L27" s="300"/>
      <c r="M27" s="300"/>
      <c r="N27" s="300"/>
      <c r="O27" s="300"/>
      <c r="P27" s="300">
        <v>550000</v>
      </c>
      <c r="Q27" s="292">
        <v>50000</v>
      </c>
      <c r="R27" s="292">
        <v>0</v>
      </c>
      <c r="S27" s="292">
        <v>0</v>
      </c>
      <c r="T27" s="292">
        <v>0</v>
      </c>
      <c r="U27" s="293">
        <v>0</v>
      </c>
      <c r="V27" s="293">
        <v>0</v>
      </c>
      <c r="W27" s="293">
        <v>0</v>
      </c>
      <c r="X27" s="293">
        <v>0</v>
      </c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294">
        <v>550000</v>
      </c>
      <c r="AX27" s="294">
        <v>0</v>
      </c>
      <c r="AY27" s="294">
        <v>0</v>
      </c>
      <c r="AZ27" s="294">
        <v>0</v>
      </c>
    </row>
    <row r="28" spans="2:52" s="453" customFormat="1" ht="25.5">
      <c r="B28" s="40">
        <f t="shared" si="0"/>
        <v>16</v>
      </c>
      <c r="C28" s="222" t="s">
        <v>362</v>
      </c>
      <c r="D28" s="443" t="s">
        <v>626</v>
      </c>
      <c r="E28" s="133" t="s">
        <v>363</v>
      </c>
      <c r="F28" s="300">
        <v>720000</v>
      </c>
      <c r="G28" s="300"/>
      <c r="H28" s="300">
        <v>0</v>
      </c>
      <c r="I28" s="300">
        <v>320000</v>
      </c>
      <c r="J28" s="300"/>
      <c r="K28" s="300"/>
      <c r="L28" s="300"/>
      <c r="M28" s="300"/>
      <c r="N28" s="300"/>
      <c r="O28" s="300"/>
      <c r="P28" s="300">
        <v>400000</v>
      </c>
      <c r="Q28" s="292">
        <v>0</v>
      </c>
      <c r="R28" s="292">
        <v>0</v>
      </c>
      <c r="S28" s="292">
        <v>0</v>
      </c>
      <c r="T28" s="292">
        <v>0</v>
      </c>
      <c r="U28" s="293">
        <v>64000</v>
      </c>
      <c r="V28" s="293">
        <v>0</v>
      </c>
      <c r="W28" s="293">
        <v>0</v>
      </c>
      <c r="X28" s="293">
        <v>256000</v>
      </c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294">
        <v>80000</v>
      </c>
      <c r="AX28" s="294">
        <v>0</v>
      </c>
      <c r="AY28" s="294">
        <v>0</v>
      </c>
      <c r="AZ28" s="294">
        <v>320000</v>
      </c>
    </row>
    <row r="29" spans="2:52" s="453" customFormat="1" ht="25.5">
      <c r="B29" s="40">
        <f t="shared" si="0"/>
        <v>17</v>
      </c>
      <c r="C29" s="222" t="s">
        <v>364</v>
      </c>
      <c r="D29" s="443" t="s">
        <v>626</v>
      </c>
      <c r="E29" s="133" t="s">
        <v>4</v>
      </c>
      <c r="F29" s="300">
        <v>190000</v>
      </c>
      <c r="G29" s="300"/>
      <c r="H29" s="300">
        <v>10000</v>
      </c>
      <c r="I29" s="300">
        <v>80000</v>
      </c>
      <c r="J29" s="300"/>
      <c r="K29" s="300"/>
      <c r="L29" s="300"/>
      <c r="M29" s="300"/>
      <c r="N29" s="300"/>
      <c r="O29" s="300"/>
      <c r="P29" s="300">
        <v>100000</v>
      </c>
      <c r="Q29" s="292">
        <v>10000</v>
      </c>
      <c r="R29" s="292">
        <v>0</v>
      </c>
      <c r="S29" s="292">
        <v>0</v>
      </c>
      <c r="T29" s="292">
        <v>0</v>
      </c>
      <c r="U29" s="293">
        <v>80000</v>
      </c>
      <c r="V29" s="293">
        <v>0</v>
      </c>
      <c r="W29" s="293">
        <v>0</v>
      </c>
      <c r="X29" s="293">
        <v>0</v>
      </c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294">
        <v>100000</v>
      </c>
      <c r="AX29" s="294">
        <v>0</v>
      </c>
      <c r="AY29" s="294">
        <v>0</v>
      </c>
      <c r="AZ29" s="294">
        <v>0</v>
      </c>
    </row>
    <row r="30" spans="2:52" s="453" customFormat="1" ht="38.25">
      <c r="B30" s="40">
        <f t="shared" si="0"/>
        <v>18</v>
      </c>
      <c r="C30" s="222" t="s">
        <v>365</v>
      </c>
      <c r="D30" s="443" t="s">
        <v>626</v>
      </c>
      <c r="E30" s="133" t="s">
        <v>6</v>
      </c>
      <c r="F30" s="300">
        <v>100000</v>
      </c>
      <c r="G30" s="300"/>
      <c r="H30" s="300">
        <v>0</v>
      </c>
      <c r="I30" s="300">
        <v>20000</v>
      </c>
      <c r="J30" s="300"/>
      <c r="K30" s="300"/>
      <c r="L30" s="300"/>
      <c r="M30" s="300"/>
      <c r="N30" s="300"/>
      <c r="O30" s="300"/>
      <c r="P30" s="300">
        <v>65000</v>
      </c>
      <c r="Q30" s="292">
        <v>0</v>
      </c>
      <c r="R30" s="292">
        <v>0</v>
      </c>
      <c r="S30" s="292">
        <v>0</v>
      </c>
      <c r="T30" s="292">
        <v>0</v>
      </c>
      <c r="U30" s="293">
        <v>20000</v>
      </c>
      <c r="V30" s="293">
        <v>0</v>
      </c>
      <c r="W30" s="293">
        <v>0</v>
      </c>
      <c r="X30" s="293">
        <v>0</v>
      </c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294">
        <v>65000</v>
      </c>
      <c r="AX30" s="294">
        <v>0</v>
      </c>
      <c r="AY30" s="294">
        <v>0</v>
      </c>
      <c r="AZ30" s="294">
        <v>0</v>
      </c>
    </row>
    <row r="31" spans="2:52" s="453" customFormat="1" ht="25.5">
      <c r="B31" s="40">
        <v>19</v>
      </c>
      <c r="C31" s="128" t="s">
        <v>366</v>
      </c>
      <c r="D31" s="443" t="s">
        <v>626</v>
      </c>
      <c r="E31" s="133">
        <v>2010</v>
      </c>
      <c r="F31" s="300">
        <v>1200000</v>
      </c>
      <c r="G31" s="300"/>
      <c r="H31" s="300">
        <v>0</v>
      </c>
      <c r="I31" s="300">
        <v>0</v>
      </c>
      <c r="J31" s="300"/>
      <c r="K31" s="300"/>
      <c r="L31" s="300"/>
      <c r="M31" s="300"/>
      <c r="N31" s="300"/>
      <c r="O31" s="300"/>
      <c r="P31" s="300">
        <v>1200000</v>
      </c>
      <c r="Q31" s="292">
        <v>0</v>
      </c>
      <c r="R31" s="292">
        <v>0</v>
      </c>
      <c r="S31" s="292">
        <v>0</v>
      </c>
      <c r="T31" s="292">
        <v>0</v>
      </c>
      <c r="U31" s="293">
        <v>0</v>
      </c>
      <c r="V31" s="293">
        <v>0</v>
      </c>
      <c r="W31" s="293">
        <v>0</v>
      </c>
      <c r="X31" s="293">
        <v>0</v>
      </c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294">
        <v>700000</v>
      </c>
      <c r="AX31" s="294">
        <v>500000</v>
      </c>
      <c r="AY31" s="294">
        <v>0</v>
      </c>
      <c r="AZ31" s="294">
        <v>0</v>
      </c>
    </row>
    <row r="32" spans="2:52" s="453" customFormat="1" ht="25.5">
      <c r="B32" s="40">
        <f t="shared" si="0"/>
        <v>20</v>
      </c>
      <c r="C32" s="128" t="s">
        <v>367</v>
      </c>
      <c r="D32" s="443" t="s">
        <v>626</v>
      </c>
      <c r="E32" s="133" t="s">
        <v>6</v>
      </c>
      <c r="F32" s="300">
        <v>660000</v>
      </c>
      <c r="G32" s="300"/>
      <c r="H32" s="300">
        <v>90000</v>
      </c>
      <c r="I32" s="300">
        <v>318000</v>
      </c>
      <c r="J32" s="300"/>
      <c r="K32" s="300"/>
      <c r="L32" s="300"/>
      <c r="M32" s="300"/>
      <c r="N32" s="300"/>
      <c r="O32" s="300"/>
      <c r="P32" s="300">
        <v>228000</v>
      </c>
      <c r="Q32" s="292">
        <v>90000</v>
      </c>
      <c r="R32" s="292">
        <v>0</v>
      </c>
      <c r="S32" s="292">
        <v>0</v>
      </c>
      <c r="T32" s="292">
        <v>0</v>
      </c>
      <c r="U32" s="293">
        <v>318000</v>
      </c>
      <c r="V32" s="293">
        <v>0</v>
      </c>
      <c r="W32" s="293">
        <v>0</v>
      </c>
      <c r="X32" s="293">
        <v>0</v>
      </c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294">
        <v>228000</v>
      </c>
      <c r="AX32" s="294">
        <v>0</v>
      </c>
      <c r="AY32" s="294">
        <v>0</v>
      </c>
      <c r="AZ32" s="294">
        <v>0</v>
      </c>
    </row>
    <row r="33" spans="2:52" s="453" customFormat="1" ht="25.5">
      <c r="B33" s="40">
        <f t="shared" si="0"/>
        <v>21</v>
      </c>
      <c r="C33" s="128" t="s">
        <v>368</v>
      </c>
      <c r="D33" s="443" t="s">
        <v>626</v>
      </c>
      <c r="E33" s="133" t="s">
        <v>2</v>
      </c>
      <c r="F33" s="300">
        <v>210000</v>
      </c>
      <c r="G33" s="300"/>
      <c r="H33" s="300">
        <v>80000</v>
      </c>
      <c r="I33" s="300">
        <v>120000</v>
      </c>
      <c r="J33" s="300"/>
      <c r="K33" s="300"/>
      <c r="L33" s="300"/>
      <c r="M33" s="300"/>
      <c r="N33" s="300"/>
      <c r="O33" s="300"/>
      <c r="P33" s="300">
        <v>0</v>
      </c>
      <c r="Q33" s="292">
        <v>80000</v>
      </c>
      <c r="R33" s="292">
        <v>0</v>
      </c>
      <c r="S33" s="292">
        <v>0</v>
      </c>
      <c r="T33" s="292">
        <v>0</v>
      </c>
      <c r="U33" s="293">
        <v>120000</v>
      </c>
      <c r="V33" s="293">
        <v>0</v>
      </c>
      <c r="W33" s="293">
        <v>0</v>
      </c>
      <c r="X33" s="293">
        <v>0</v>
      </c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294">
        <v>0</v>
      </c>
      <c r="AX33" s="294">
        <v>0</v>
      </c>
      <c r="AY33" s="294">
        <v>0</v>
      </c>
      <c r="AZ33" s="294">
        <v>0</v>
      </c>
    </row>
    <row r="34" spans="2:52" s="453" customFormat="1" ht="25.5">
      <c r="B34" s="40">
        <f t="shared" si="0"/>
        <v>22</v>
      </c>
      <c r="C34" s="128" t="s">
        <v>369</v>
      </c>
      <c r="D34" s="443" t="s">
        <v>626</v>
      </c>
      <c r="E34" s="133" t="s">
        <v>6</v>
      </c>
      <c r="F34" s="300">
        <v>140000</v>
      </c>
      <c r="G34" s="300"/>
      <c r="H34" s="300">
        <v>0</v>
      </c>
      <c r="I34" s="300">
        <v>26000</v>
      </c>
      <c r="J34" s="300"/>
      <c r="K34" s="300"/>
      <c r="L34" s="300"/>
      <c r="M34" s="300"/>
      <c r="N34" s="300"/>
      <c r="O34" s="300"/>
      <c r="P34" s="300">
        <v>100000</v>
      </c>
      <c r="Q34" s="292">
        <v>0</v>
      </c>
      <c r="R34" s="292">
        <v>0</v>
      </c>
      <c r="S34" s="292">
        <v>0</v>
      </c>
      <c r="T34" s="292">
        <v>0</v>
      </c>
      <c r="U34" s="293">
        <v>26000</v>
      </c>
      <c r="V34" s="293">
        <v>0</v>
      </c>
      <c r="W34" s="293">
        <v>0</v>
      </c>
      <c r="X34" s="293">
        <v>0</v>
      </c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294">
        <v>100000</v>
      </c>
      <c r="AX34" s="294">
        <v>0</v>
      </c>
      <c r="AY34" s="294">
        <v>0</v>
      </c>
      <c r="AZ34" s="294">
        <v>0</v>
      </c>
    </row>
    <row r="35" spans="2:52" s="453" customFormat="1" ht="25.5">
      <c r="B35" s="40">
        <f t="shared" si="0"/>
        <v>23</v>
      </c>
      <c r="C35" s="455" t="s">
        <v>352</v>
      </c>
      <c r="D35" s="443" t="s">
        <v>626</v>
      </c>
      <c r="E35" s="133" t="s">
        <v>370</v>
      </c>
      <c r="F35" s="300">
        <v>500000</v>
      </c>
      <c r="G35" s="300"/>
      <c r="H35" s="300">
        <v>100000</v>
      </c>
      <c r="I35" s="300">
        <v>400000</v>
      </c>
      <c r="J35" s="300"/>
      <c r="K35" s="300"/>
      <c r="L35" s="300"/>
      <c r="M35" s="300"/>
      <c r="N35" s="300"/>
      <c r="O35" s="300"/>
      <c r="P35" s="300">
        <v>0</v>
      </c>
      <c r="Q35" s="292">
        <v>100000</v>
      </c>
      <c r="R35" s="292">
        <v>0</v>
      </c>
      <c r="S35" s="292">
        <v>0</v>
      </c>
      <c r="T35" s="292">
        <v>0</v>
      </c>
      <c r="U35" s="293">
        <v>400000</v>
      </c>
      <c r="V35" s="293">
        <v>0</v>
      </c>
      <c r="W35" s="293">
        <v>0</v>
      </c>
      <c r="X35" s="293">
        <v>0</v>
      </c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294">
        <v>0</v>
      </c>
      <c r="AX35" s="294">
        <v>0</v>
      </c>
      <c r="AY35" s="294">
        <v>0</v>
      </c>
      <c r="AZ35" s="294">
        <v>0</v>
      </c>
    </row>
    <row r="36" spans="2:52" ht="34.5" customHeight="1">
      <c r="B36" s="304"/>
      <c r="C36" s="305"/>
      <c r="D36" s="306"/>
      <c r="E36" s="307"/>
      <c r="F36" s="308">
        <f>SUM(F7:F35)</f>
        <v>32285231.4</v>
      </c>
      <c r="G36" s="308">
        <f>SUM(G7:G24)</f>
        <v>54032.11</v>
      </c>
      <c r="H36" s="308">
        <f aca="true" t="shared" si="1" ref="H36:AZ36">SUM(H7:H35)</f>
        <v>1166800</v>
      </c>
      <c r="I36" s="308">
        <f t="shared" si="1"/>
        <v>13213733</v>
      </c>
      <c r="J36" s="308">
        <f t="shared" si="1"/>
        <v>4980300</v>
      </c>
      <c r="K36" s="308">
        <f t="shared" si="1"/>
        <v>2939342</v>
      </c>
      <c r="L36" s="308">
        <f t="shared" si="1"/>
        <v>6344928</v>
      </c>
      <c r="M36" s="308">
        <f t="shared" si="1"/>
        <v>5450000</v>
      </c>
      <c r="N36" s="308">
        <f t="shared" si="1"/>
        <v>0</v>
      </c>
      <c r="O36" s="308" t="e">
        <f t="shared" si="1"/>
        <v>#REF!</v>
      </c>
      <c r="P36" s="308">
        <f t="shared" si="1"/>
        <v>8828000</v>
      </c>
      <c r="Q36" s="308">
        <f t="shared" si="1"/>
        <v>1166800</v>
      </c>
      <c r="R36" s="308">
        <f t="shared" si="1"/>
        <v>0</v>
      </c>
      <c r="S36" s="308">
        <f t="shared" si="1"/>
        <v>0</v>
      </c>
      <c r="T36" s="308">
        <f t="shared" si="1"/>
        <v>0</v>
      </c>
      <c r="U36" s="308">
        <f t="shared" si="1"/>
        <v>3915833</v>
      </c>
      <c r="V36" s="308">
        <f t="shared" si="1"/>
        <v>9000000</v>
      </c>
      <c r="W36" s="308">
        <f t="shared" si="1"/>
        <v>0</v>
      </c>
      <c r="X36" s="308">
        <f t="shared" si="1"/>
        <v>297900</v>
      </c>
      <c r="Y36" s="308">
        <f t="shared" si="1"/>
        <v>0</v>
      </c>
      <c r="Z36" s="308">
        <f t="shared" si="1"/>
        <v>0</v>
      </c>
      <c r="AA36" s="308">
        <f t="shared" si="1"/>
        <v>0</v>
      </c>
      <c r="AB36" s="308">
        <f t="shared" si="1"/>
        <v>0</v>
      </c>
      <c r="AC36" s="308">
        <f t="shared" si="1"/>
        <v>0</v>
      </c>
      <c r="AD36" s="308">
        <f t="shared" si="1"/>
        <v>0</v>
      </c>
      <c r="AE36" s="308">
        <f t="shared" si="1"/>
        <v>0</v>
      </c>
      <c r="AF36" s="308">
        <f t="shared" si="1"/>
        <v>0</v>
      </c>
      <c r="AG36" s="308">
        <f t="shared" si="1"/>
        <v>0</v>
      </c>
      <c r="AH36" s="308">
        <f t="shared" si="1"/>
        <v>0</v>
      </c>
      <c r="AI36" s="308">
        <f t="shared" si="1"/>
        <v>0</v>
      </c>
      <c r="AJ36" s="308">
        <f t="shared" si="1"/>
        <v>0</v>
      </c>
      <c r="AK36" s="308">
        <f t="shared" si="1"/>
        <v>0</v>
      </c>
      <c r="AL36" s="308">
        <f t="shared" si="1"/>
        <v>0</v>
      </c>
      <c r="AM36" s="308">
        <f t="shared" si="1"/>
        <v>0</v>
      </c>
      <c r="AN36" s="308">
        <f t="shared" si="1"/>
        <v>0</v>
      </c>
      <c r="AO36" s="308">
        <f t="shared" si="1"/>
        <v>0</v>
      </c>
      <c r="AP36" s="308">
        <f t="shared" si="1"/>
        <v>0</v>
      </c>
      <c r="AQ36" s="308">
        <f t="shared" si="1"/>
        <v>0</v>
      </c>
      <c r="AR36" s="308">
        <f t="shared" si="1"/>
        <v>0</v>
      </c>
      <c r="AS36" s="308">
        <f t="shared" si="1"/>
        <v>0</v>
      </c>
      <c r="AT36" s="308">
        <f t="shared" si="1"/>
        <v>0</v>
      </c>
      <c r="AU36" s="308">
        <f t="shared" si="1"/>
        <v>0</v>
      </c>
      <c r="AV36" s="308">
        <f t="shared" si="1"/>
        <v>0</v>
      </c>
      <c r="AW36" s="308">
        <f t="shared" si="1"/>
        <v>4858000</v>
      </c>
      <c r="AX36" s="308">
        <f t="shared" si="1"/>
        <v>3500000</v>
      </c>
      <c r="AY36" s="308">
        <f t="shared" si="1"/>
        <v>0</v>
      </c>
      <c r="AZ36" s="308">
        <f t="shared" si="1"/>
        <v>470000</v>
      </c>
    </row>
  </sheetData>
  <mergeCells count="48">
    <mergeCell ref="W1:AB1"/>
    <mergeCell ref="AX1:AZ2"/>
    <mergeCell ref="B3:B6"/>
    <mergeCell ref="C3:C6"/>
    <mergeCell ref="D3:D6"/>
    <mergeCell ref="E3:E6"/>
    <mergeCell ref="F3:P3"/>
    <mergeCell ref="Q3:X3"/>
    <mergeCell ref="F4:F6"/>
    <mergeCell ref="U4:X4"/>
    <mergeCell ref="Y4:AB4"/>
    <mergeCell ref="AC4:AF4"/>
    <mergeCell ref="AG4:AJ4"/>
    <mergeCell ref="AK4:AN4"/>
    <mergeCell ref="AO4:AR4"/>
    <mergeCell ref="AS4:AV4"/>
    <mergeCell ref="AW4:AZ4"/>
    <mergeCell ref="H5:H6"/>
    <mergeCell ref="I5:I6"/>
    <mergeCell ref="J5:J6"/>
    <mergeCell ref="K5:K6"/>
    <mergeCell ref="L5:L6"/>
    <mergeCell ref="M5:M6"/>
    <mergeCell ref="N5:N6"/>
    <mergeCell ref="U5:U6"/>
    <mergeCell ref="V5:V6"/>
    <mergeCell ref="O5:O6"/>
    <mergeCell ref="P5:P6"/>
    <mergeCell ref="Q5:Q6"/>
    <mergeCell ref="R5:R6"/>
    <mergeCell ref="AY5:AY6"/>
    <mergeCell ref="AZ5:AZ6"/>
    <mergeCell ref="B7:B8"/>
    <mergeCell ref="C8:AZ8"/>
    <mergeCell ref="W5:W6"/>
    <mergeCell ref="X5:X6"/>
    <mergeCell ref="AW5:AW6"/>
    <mergeCell ref="AX5:AX6"/>
    <mergeCell ref="S5:S6"/>
    <mergeCell ref="T5:T6"/>
    <mergeCell ref="B9:B10"/>
    <mergeCell ref="C10:AZ10"/>
    <mergeCell ref="B11:B12"/>
    <mergeCell ref="C12:AZ12"/>
    <mergeCell ref="B16:B17"/>
    <mergeCell ref="C17:AZ17"/>
    <mergeCell ref="C21:P21"/>
    <mergeCell ref="C23:P23"/>
  </mergeCells>
  <printOptions horizontalCentered="1"/>
  <pageMargins left="0" right="0" top="0" bottom="0" header="0.5118110236220472" footer="0.5118110236220472"/>
  <pageSetup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zoomScale="150" zoomScaleNormal="150" workbookViewId="0" topLeftCell="A1">
      <selection activeCell="C2" sqref="C2"/>
    </sheetView>
  </sheetViews>
  <sheetFormatPr defaultColWidth="9.140625" defaultRowHeight="12.75"/>
  <cols>
    <col min="1" max="1" width="4.421875" style="228" customWidth="1"/>
    <col min="2" max="2" width="27.7109375" style="228" customWidth="1"/>
    <col min="3" max="3" width="25.7109375" style="228" customWidth="1"/>
    <col min="4" max="4" width="27.7109375" style="228" customWidth="1"/>
    <col min="5" max="8" width="9.140625" style="228" customWidth="1"/>
    <col min="9" max="9" width="7.8515625" style="228" customWidth="1"/>
    <col min="10" max="10" width="19.28125" style="228" customWidth="1"/>
    <col min="11" max="11" width="14.57421875" style="228" customWidth="1"/>
    <col min="12" max="12" width="14.140625" style="228" customWidth="1"/>
    <col min="13" max="13" width="14.421875" style="228" customWidth="1"/>
    <col min="14" max="14" width="14.57421875" style="228" customWidth="1"/>
    <col min="15" max="15" width="13.140625" style="228" customWidth="1"/>
    <col min="16" max="16" width="17.28125" style="228" customWidth="1"/>
    <col min="17" max="16384" width="9.140625" style="228" customWidth="1"/>
  </cols>
  <sheetData>
    <row r="2" spans="4:6" ht="41.25" customHeight="1">
      <c r="D2" s="435" t="s">
        <v>100</v>
      </c>
      <c r="E2" s="435"/>
      <c r="F2" s="435"/>
    </row>
    <row r="3" spans="4:6" ht="31.5" customHeight="1">
      <c r="D3" s="460"/>
      <c r="E3" s="460"/>
      <c r="F3" s="460"/>
    </row>
    <row r="4" spans="4:5" ht="12.75">
      <c r="D4" s="230"/>
      <c r="E4" s="230"/>
    </row>
    <row r="5" spans="2:5" ht="15.75" customHeight="1">
      <c r="B5" s="529" t="s">
        <v>371</v>
      </c>
      <c r="C5" s="529"/>
      <c r="D5" s="529"/>
      <c r="E5" s="456"/>
    </row>
    <row r="6" spans="2:5" ht="12.75" customHeight="1">
      <c r="B6" s="529"/>
      <c r="C6" s="529"/>
      <c r="D6" s="529"/>
      <c r="E6" s="456"/>
    </row>
    <row r="8" spans="2:4" ht="12.75" customHeight="1">
      <c r="B8" s="530" t="s">
        <v>602</v>
      </c>
      <c r="C8" s="526" t="s">
        <v>372</v>
      </c>
      <c r="D8" s="526" t="s">
        <v>605</v>
      </c>
    </row>
    <row r="9" spans="2:4" s="5" customFormat="1" ht="12.75" customHeight="1">
      <c r="B9" s="531"/>
      <c r="C9" s="527"/>
      <c r="D9" s="527"/>
    </row>
    <row r="10" spans="2:4" ht="12.75" customHeight="1">
      <c r="B10" s="532"/>
      <c r="C10" s="528"/>
      <c r="D10" s="528"/>
    </row>
    <row r="11" spans="2:4" ht="12.75">
      <c r="B11" s="231"/>
      <c r="C11" s="231"/>
      <c r="D11" s="231"/>
    </row>
    <row r="12" spans="2:4" s="24" customFormat="1" ht="12.75">
      <c r="B12" s="10" t="s">
        <v>373</v>
      </c>
      <c r="C12" s="233">
        <v>97600</v>
      </c>
      <c r="D12" s="457">
        <v>97600</v>
      </c>
    </row>
    <row r="13" spans="2:4" s="24" customFormat="1" ht="12.75">
      <c r="B13" s="236"/>
      <c r="C13" s="47"/>
      <c r="D13" s="47"/>
    </row>
    <row r="14" spans="2:4" s="24" customFormat="1" ht="12.75">
      <c r="B14" s="246" t="s">
        <v>374</v>
      </c>
      <c r="C14" s="233">
        <v>43050</v>
      </c>
      <c r="D14" s="233">
        <v>43050</v>
      </c>
    </row>
    <row r="15" spans="2:4" s="24" customFormat="1" ht="12.75">
      <c r="B15" s="236"/>
      <c r="C15" s="47"/>
      <c r="D15" s="47"/>
    </row>
    <row r="16" spans="2:4" s="24" customFormat="1" ht="25.5">
      <c r="B16" s="246" t="s">
        <v>375</v>
      </c>
      <c r="C16" s="233">
        <v>22050</v>
      </c>
      <c r="D16" s="457">
        <v>22050</v>
      </c>
    </row>
    <row r="17" spans="2:4" s="24" customFormat="1" ht="12.75">
      <c r="B17" s="236"/>
      <c r="C17" s="47"/>
      <c r="D17" s="47"/>
    </row>
    <row r="18" spans="2:4" s="24" customFormat="1" ht="24.75" customHeight="1">
      <c r="B18" s="246" t="s">
        <v>376</v>
      </c>
      <c r="C18" s="233">
        <v>98600</v>
      </c>
      <c r="D18" s="233">
        <v>98600</v>
      </c>
    </row>
    <row r="19" spans="2:4" s="24" customFormat="1" ht="12.75">
      <c r="B19" s="236"/>
      <c r="C19" s="47"/>
      <c r="D19" s="458"/>
    </row>
    <row r="20" spans="2:4" s="24" customFormat="1" ht="12.75">
      <c r="B20" s="235" t="s">
        <v>377</v>
      </c>
      <c r="C20" s="459">
        <v>13420</v>
      </c>
      <c r="D20" s="459">
        <v>13420</v>
      </c>
    </row>
    <row r="21" spans="2:4" s="24" customFormat="1" ht="12.75">
      <c r="B21" s="235"/>
      <c r="C21" s="47"/>
      <c r="D21" s="458"/>
    </row>
    <row r="22" spans="2:4" s="247" customFormat="1" ht="15.75">
      <c r="B22" s="249"/>
      <c r="C22" s="250">
        <f>C12+C16+C18+C14+C20</f>
        <v>274720</v>
      </c>
      <c r="D22" s="250">
        <f>D12+D16+D18+D14+D20</f>
        <v>274720</v>
      </c>
    </row>
    <row r="23" spans="3:4" ht="12.75">
      <c r="C23" s="253"/>
      <c r="D23" s="253"/>
    </row>
    <row r="24" spans="3:4" ht="12.75">
      <c r="C24" s="253"/>
      <c r="D24" s="253"/>
    </row>
    <row r="25" spans="3:4" ht="12.75">
      <c r="C25" s="253"/>
      <c r="D25" s="253"/>
    </row>
    <row r="27" ht="12.75">
      <c r="C27" s="254"/>
    </row>
    <row r="28" ht="12.75">
      <c r="C28" s="253"/>
    </row>
    <row r="29" ht="12.75">
      <c r="C29" s="253"/>
    </row>
  </sheetData>
  <mergeCells count="4">
    <mergeCell ref="B5:D6"/>
    <mergeCell ref="B8:B10"/>
    <mergeCell ref="C8:C10"/>
    <mergeCell ref="D8:D1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9"/>
  <sheetViews>
    <sheetView tabSelected="1" zoomScale="150" zoomScaleNormal="150" workbookViewId="0" topLeftCell="C1">
      <selection activeCell="E1" sqref="E1:E16384"/>
    </sheetView>
  </sheetViews>
  <sheetFormatPr defaultColWidth="9.140625" defaultRowHeight="12.75"/>
  <cols>
    <col min="1" max="1" width="3.7109375" style="55" customWidth="1"/>
    <col min="2" max="2" width="5.28125" style="55" customWidth="1"/>
    <col min="3" max="3" width="7.8515625" style="55" customWidth="1"/>
    <col min="4" max="4" width="4.8515625" style="55" customWidth="1"/>
    <col min="5" max="5" width="34.00390625" style="55" customWidth="1"/>
    <col min="6" max="6" width="15.28125" style="55" customWidth="1"/>
    <col min="7" max="7" width="50.57421875" style="356" customWidth="1"/>
    <col min="8" max="16384" width="9.140625" style="55" customWidth="1"/>
  </cols>
  <sheetData>
    <row r="1" spans="2:7" ht="24.75" customHeight="1">
      <c r="B1" s="52" t="s">
        <v>58</v>
      </c>
      <c r="C1" s="53"/>
      <c r="D1" s="54"/>
      <c r="F1" s="56"/>
      <c r="G1" s="3" t="s">
        <v>90</v>
      </c>
    </row>
    <row r="2" spans="2:7" ht="6" customHeight="1" thickBot="1">
      <c r="B2" s="52"/>
      <c r="C2" s="53"/>
      <c r="D2" s="54"/>
      <c r="F2" s="56"/>
      <c r="G2" s="336"/>
    </row>
    <row r="3" spans="1:7" s="58" customFormat="1" ht="15.75" customHeight="1">
      <c r="A3" s="599"/>
      <c r="B3" s="602" t="s">
        <v>378</v>
      </c>
      <c r="C3" s="472" t="s">
        <v>399</v>
      </c>
      <c r="D3" s="472" t="s">
        <v>380</v>
      </c>
      <c r="E3" s="472" t="s">
        <v>381</v>
      </c>
      <c r="F3" s="472" t="s">
        <v>59</v>
      </c>
      <c r="G3" s="474"/>
    </row>
    <row r="4" spans="1:7" s="59" customFormat="1" ht="52.5" customHeight="1" thickBot="1">
      <c r="A4" s="600"/>
      <c r="B4" s="603"/>
      <c r="C4" s="473"/>
      <c r="D4" s="473"/>
      <c r="E4" s="473"/>
      <c r="F4" s="473"/>
      <c r="G4" s="475"/>
    </row>
    <row r="5" spans="2:7" ht="12.75" hidden="1">
      <c r="B5" s="601"/>
      <c r="C5" s="214"/>
      <c r="D5" s="214"/>
      <c r="E5" s="214"/>
      <c r="F5" s="214" t="s">
        <v>14</v>
      </c>
      <c r="G5" s="338"/>
    </row>
    <row r="6" spans="2:7" ht="51" customHeight="1" hidden="1">
      <c r="B6" s="213"/>
      <c r="C6" s="214"/>
      <c r="D6" s="214"/>
      <c r="E6" s="214"/>
      <c r="F6" s="215" t="s">
        <v>445</v>
      </c>
      <c r="G6" s="338"/>
    </row>
    <row r="7" spans="2:7" ht="12.75">
      <c r="B7" s="216" t="s">
        <v>401</v>
      </c>
      <c r="C7" s="25"/>
      <c r="D7" s="25"/>
      <c r="E7" s="26" t="s">
        <v>402</v>
      </c>
      <c r="F7" s="66">
        <f>F8+F12+F15+F17+F19</f>
        <v>811300</v>
      </c>
      <c r="G7" s="339"/>
    </row>
    <row r="8" spans="2:7" s="58" customFormat="1" ht="12.75">
      <c r="B8" s="27"/>
      <c r="C8" s="28" t="s">
        <v>585</v>
      </c>
      <c r="D8" s="16"/>
      <c r="E8" s="19" t="s">
        <v>586</v>
      </c>
      <c r="F8" s="68">
        <f>SUM(F9:F11)</f>
        <v>38000</v>
      </c>
      <c r="G8" s="340"/>
    </row>
    <row r="9" spans="2:7" s="58" customFormat="1" ht="12.75">
      <c r="B9" s="27"/>
      <c r="C9" s="30"/>
      <c r="D9" s="31">
        <v>4210</v>
      </c>
      <c r="E9" s="32" t="s">
        <v>403</v>
      </c>
      <c r="F9" s="51">
        <v>3000</v>
      </c>
      <c r="G9" s="340" t="s">
        <v>60</v>
      </c>
    </row>
    <row r="10" spans="2:7" s="58" customFormat="1" ht="21" customHeight="1">
      <c r="B10" s="27"/>
      <c r="C10" s="30"/>
      <c r="D10" s="31">
        <v>4270</v>
      </c>
      <c r="E10" s="32" t="s">
        <v>404</v>
      </c>
      <c r="F10" s="51">
        <v>30000</v>
      </c>
      <c r="G10" s="471" t="s">
        <v>61</v>
      </c>
    </row>
    <row r="11" spans="2:7" s="58" customFormat="1" ht="17.25" customHeight="1">
      <c r="B11" s="27"/>
      <c r="C11" s="30"/>
      <c r="D11" s="31">
        <v>4300</v>
      </c>
      <c r="E11" s="32" t="s">
        <v>405</v>
      </c>
      <c r="F11" s="51">
        <v>5000</v>
      </c>
      <c r="G11" s="471"/>
    </row>
    <row r="12" spans="2:7" s="58" customFormat="1" ht="25.5">
      <c r="B12" s="27"/>
      <c r="C12" s="28" t="s">
        <v>406</v>
      </c>
      <c r="D12" s="16"/>
      <c r="E12" s="19" t="s">
        <v>407</v>
      </c>
      <c r="F12" s="68">
        <f>SUM(F13:F14)</f>
        <v>712300</v>
      </c>
      <c r="G12" s="341"/>
    </row>
    <row r="13" spans="2:7" s="58" customFormat="1" ht="33">
      <c r="B13" s="27"/>
      <c r="C13" s="28"/>
      <c r="D13" s="31">
        <v>4300</v>
      </c>
      <c r="E13" s="32" t="s">
        <v>405</v>
      </c>
      <c r="F13" s="51">
        <f>10000+30500</f>
        <v>40500</v>
      </c>
      <c r="G13" s="341" t="s">
        <v>62</v>
      </c>
    </row>
    <row r="14" spans="2:7" s="58" customFormat="1" ht="67.5">
      <c r="B14" s="33"/>
      <c r="C14" s="30"/>
      <c r="D14" s="31">
        <v>6050</v>
      </c>
      <c r="E14" s="32" t="s">
        <v>408</v>
      </c>
      <c r="F14" s="74">
        <f>25000+15000+80000+90000+120000+231800+110000</f>
        <v>671800</v>
      </c>
      <c r="G14" s="341" t="s">
        <v>92</v>
      </c>
    </row>
    <row r="15" spans="2:7" s="58" customFormat="1" ht="63.75">
      <c r="B15" s="27"/>
      <c r="C15" s="28" t="s">
        <v>587</v>
      </c>
      <c r="D15" s="16"/>
      <c r="E15" s="19" t="s">
        <v>588</v>
      </c>
      <c r="F15" s="68">
        <f>SUM(F16:F16)</f>
        <v>7500</v>
      </c>
      <c r="G15" s="470" t="s">
        <v>63</v>
      </c>
    </row>
    <row r="16" spans="2:7" s="58" customFormat="1" ht="12.75">
      <c r="B16" s="27"/>
      <c r="C16" s="31"/>
      <c r="D16" s="31">
        <v>4300</v>
      </c>
      <c r="E16" s="32" t="s">
        <v>405</v>
      </c>
      <c r="F16" s="51">
        <v>7500</v>
      </c>
      <c r="G16" s="470"/>
    </row>
    <row r="17" spans="2:7" s="58" customFormat="1" ht="12.75">
      <c r="B17" s="27"/>
      <c r="C17" s="28" t="s">
        <v>589</v>
      </c>
      <c r="D17" s="31"/>
      <c r="E17" s="19" t="s">
        <v>590</v>
      </c>
      <c r="F17" s="68">
        <f>SUM(F18)</f>
        <v>20000</v>
      </c>
      <c r="G17" s="342"/>
    </row>
    <row r="18" spans="2:7" s="58" customFormat="1" ht="38.25">
      <c r="B18" s="27"/>
      <c r="C18" s="31"/>
      <c r="D18" s="31">
        <v>2850</v>
      </c>
      <c r="E18" s="32" t="s">
        <v>591</v>
      </c>
      <c r="F18" s="51">
        <f>18500+1500</f>
        <v>20000</v>
      </c>
      <c r="G18" s="341" t="s">
        <v>64</v>
      </c>
    </row>
    <row r="19" spans="2:7" s="58" customFormat="1" ht="12.75">
      <c r="B19" s="27"/>
      <c r="C19" s="28" t="s">
        <v>409</v>
      </c>
      <c r="D19" s="16"/>
      <c r="E19" s="19" t="s">
        <v>397</v>
      </c>
      <c r="F19" s="68">
        <f>SUM(F20:F22)</f>
        <v>33500</v>
      </c>
      <c r="G19" s="341"/>
    </row>
    <row r="20" spans="2:7" s="58" customFormat="1" ht="12.75">
      <c r="B20" s="27"/>
      <c r="C20" s="28"/>
      <c r="D20" s="31">
        <v>4210</v>
      </c>
      <c r="E20" s="32" t="s">
        <v>403</v>
      </c>
      <c r="F20" s="51">
        <v>10000</v>
      </c>
      <c r="G20" s="471" t="s">
        <v>65</v>
      </c>
    </row>
    <row r="21" spans="2:7" s="58" customFormat="1" ht="12.75">
      <c r="B21" s="27"/>
      <c r="C21" s="31"/>
      <c r="D21" s="31">
        <v>4300</v>
      </c>
      <c r="E21" s="32" t="s">
        <v>405</v>
      </c>
      <c r="F21" s="51">
        <f>25000-1500</f>
        <v>23500</v>
      </c>
      <c r="G21" s="471"/>
    </row>
    <row r="22" spans="2:7" s="58" customFormat="1" ht="12.75" customHeight="1" hidden="1">
      <c r="B22" s="27"/>
      <c r="C22" s="31"/>
      <c r="D22" s="11">
        <v>4430</v>
      </c>
      <c r="E22" s="13" t="s">
        <v>410</v>
      </c>
      <c r="F22" s="51"/>
      <c r="G22" s="341"/>
    </row>
    <row r="23" spans="2:7" s="58" customFormat="1" ht="12.75">
      <c r="B23" s="216" t="s">
        <v>66</v>
      </c>
      <c r="C23" s="25"/>
      <c r="D23" s="25"/>
      <c r="E23" s="26" t="s">
        <v>67</v>
      </c>
      <c r="F23" s="77">
        <f>F24</f>
        <v>4000</v>
      </c>
      <c r="G23" s="343"/>
    </row>
    <row r="24" spans="2:7" s="58" customFormat="1" ht="12.75">
      <c r="B24" s="27"/>
      <c r="C24" s="28" t="s">
        <v>68</v>
      </c>
      <c r="D24" s="16"/>
      <c r="E24" s="19" t="s">
        <v>397</v>
      </c>
      <c r="F24" s="68">
        <f>SUM(F25:F26)</f>
        <v>4000</v>
      </c>
      <c r="G24" s="341"/>
    </row>
    <row r="25" spans="2:7" s="58" customFormat="1" ht="12.75">
      <c r="B25" s="27"/>
      <c r="C25" s="30"/>
      <c r="D25" s="31">
        <v>4210</v>
      </c>
      <c r="E25" s="32" t="s">
        <v>403</v>
      </c>
      <c r="F25" s="51">
        <v>1500</v>
      </c>
      <c r="G25" s="341" t="s">
        <v>69</v>
      </c>
    </row>
    <row r="26" spans="2:7" s="58" customFormat="1" ht="12.75">
      <c r="B26" s="27"/>
      <c r="C26" s="30"/>
      <c r="D26" s="31">
        <v>4300</v>
      </c>
      <c r="E26" s="32" t="s">
        <v>405</v>
      </c>
      <c r="F26" s="51">
        <v>2500</v>
      </c>
      <c r="G26" s="341" t="s">
        <v>70</v>
      </c>
    </row>
    <row r="27" spans="2:7" s="58" customFormat="1" ht="12.75">
      <c r="B27" s="34">
        <v>600</v>
      </c>
      <c r="C27" s="35"/>
      <c r="D27" s="35"/>
      <c r="E27" s="36" t="s">
        <v>411</v>
      </c>
      <c r="F27" s="77">
        <f>F31+F28</f>
        <v>340000</v>
      </c>
      <c r="G27" s="343"/>
    </row>
    <row r="28" spans="2:7" s="81" customFormat="1" ht="12.75">
      <c r="B28" s="37"/>
      <c r="C28" s="16">
        <v>60014</v>
      </c>
      <c r="D28" s="16"/>
      <c r="E28" s="19" t="s">
        <v>412</v>
      </c>
      <c r="F28" s="44">
        <f>SUM(F29:F30)</f>
        <v>230000</v>
      </c>
      <c r="G28" s="342"/>
    </row>
    <row r="29" spans="2:7" s="81" customFormat="1" ht="51" customHeight="1" hidden="1">
      <c r="B29" s="37"/>
      <c r="C29" s="16"/>
      <c r="D29" s="31">
        <v>2710</v>
      </c>
      <c r="E29" s="32" t="s">
        <v>413</v>
      </c>
      <c r="F29" s="42"/>
      <c r="G29" s="342" t="s">
        <v>71</v>
      </c>
    </row>
    <row r="30" spans="2:7" s="81" customFormat="1" ht="63.75">
      <c r="B30" s="37"/>
      <c r="C30" s="31"/>
      <c r="D30" s="31">
        <v>6300</v>
      </c>
      <c r="E30" s="32" t="s">
        <v>93</v>
      </c>
      <c r="F30" s="42">
        <v>230000</v>
      </c>
      <c r="G30" s="342" t="s">
        <v>72</v>
      </c>
    </row>
    <row r="31" spans="2:7" s="58" customFormat="1" ht="26.25" customHeight="1">
      <c r="B31" s="27"/>
      <c r="C31" s="16">
        <v>60016</v>
      </c>
      <c r="D31" s="16"/>
      <c r="E31" s="19" t="s">
        <v>415</v>
      </c>
      <c r="F31" s="68">
        <f>SUM(F32:F32)</f>
        <v>110000</v>
      </c>
      <c r="G31" s="467" t="s">
        <v>73</v>
      </c>
    </row>
    <row r="32" spans="2:7" s="58" customFormat="1" ht="37.5" customHeight="1">
      <c r="B32" s="33"/>
      <c r="C32" s="30"/>
      <c r="D32" s="31">
        <v>6050</v>
      </c>
      <c r="E32" s="32" t="s">
        <v>408</v>
      </c>
      <c r="F32" s="51">
        <f>100000+100000+10000-100000</f>
        <v>110000</v>
      </c>
      <c r="G32" s="469"/>
    </row>
    <row r="33" spans="2:7" s="58" customFormat="1" ht="12.75">
      <c r="B33" s="34">
        <v>700</v>
      </c>
      <c r="C33" s="35"/>
      <c r="D33" s="35"/>
      <c r="E33" s="36" t="s">
        <v>384</v>
      </c>
      <c r="F33" s="77">
        <f>F37+F34</f>
        <v>889635</v>
      </c>
      <c r="G33" s="343"/>
    </row>
    <row r="34" spans="2:7" s="58" customFormat="1" ht="25.5">
      <c r="B34" s="27"/>
      <c r="C34" s="16">
        <v>70004</v>
      </c>
      <c r="D34" s="16"/>
      <c r="E34" s="19" t="s">
        <v>416</v>
      </c>
      <c r="F34" s="68">
        <f>SUM(F35:F35)</f>
        <v>322930</v>
      </c>
      <c r="G34" s="342"/>
    </row>
    <row r="35" spans="2:7" s="56" customFormat="1" ht="53.25" customHeight="1">
      <c r="B35" s="38"/>
      <c r="C35" s="39"/>
      <c r="D35" s="31">
        <v>2650</v>
      </c>
      <c r="E35" s="32" t="s">
        <v>417</v>
      </c>
      <c r="F35" s="51">
        <f>382930-60000</f>
        <v>322930</v>
      </c>
      <c r="G35" s="341" t="s">
        <v>74</v>
      </c>
    </row>
    <row r="36" spans="2:7" s="56" customFormat="1" ht="51" customHeight="1" hidden="1">
      <c r="B36" s="38"/>
      <c r="C36" s="39"/>
      <c r="D36" s="31">
        <v>6210</v>
      </c>
      <c r="E36" s="32" t="s">
        <v>418</v>
      </c>
      <c r="F36" s="51"/>
      <c r="G36" s="341"/>
    </row>
    <row r="37" spans="2:7" s="94" customFormat="1" ht="25.5">
      <c r="B37" s="37"/>
      <c r="C37" s="16">
        <v>70005</v>
      </c>
      <c r="D37" s="16"/>
      <c r="E37" s="19" t="s">
        <v>385</v>
      </c>
      <c r="F37" s="68">
        <f>SUM(F38:F40)</f>
        <v>566705</v>
      </c>
      <c r="G37" s="344"/>
    </row>
    <row r="38" spans="2:7" s="94" customFormat="1" ht="89.25">
      <c r="B38" s="37"/>
      <c r="C38" s="40"/>
      <c r="D38" s="31">
        <v>4300</v>
      </c>
      <c r="E38" s="32" t="s">
        <v>405</v>
      </c>
      <c r="F38" s="42">
        <f>15000+35000+10000+10000+6000+5000+5000+20000+25000+15000-20000</f>
        <v>126000</v>
      </c>
      <c r="G38" s="345" t="s">
        <v>75</v>
      </c>
    </row>
    <row r="39" spans="2:7" s="94" customFormat="1" ht="39.75" customHeight="1">
      <c r="B39" s="37"/>
      <c r="C39" s="40"/>
      <c r="D39" s="31">
        <v>6050</v>
      </c>
      <c r="E39" s="32" t="s">
        <v>408</v>
      </c>
      <c r="F39" s="42">
        <f>50000+50000+100000</f>
        <v>200000</v>
      </c>
      <c r="G39" s="345" t="s">
        <v>76</v>
      </c>
    </row>
    <row r="40" spans="2:7" s="94" customFormat="1" ht="25.5">
      <c r="B40" s="37"/>
      <c r="C40" s="40"/>
      <c r="D40" s="31">
        <v>6060</v>
      </c>
      <c r="E40" s="32" t="s">
        <v>419</v>
      </c>
      <c r="F40" s="42">
        <f>40000+450705-250000</f>
        <v>240705</v>
      </c>
      <c r="G40" s="345" t="s">
        <v>77</v>
      </c>
    </row>
    <row r="41" spans="2:7" s="58" customFormat="1" ht="12.75">
      <c r="B41" s="34">
        <v>710</v>
      </c>
      <c r="C41" s="35"/>
      <c r="D41" s="35"/>
      <c r="E41" s="36" t="s">
        <v>592</v>
      </c>
      <c r="F41" s="77">
        <f>F42+F45+F47</f>
        <v>307400</v>
      </c>
      <c r="G41" s="346"/>
    </row>
    <row r="42" spans="2:7" s="58" customFormat="1" ht="12.75">
      <c r="B42" s="27"/>
      <c r="C42" s="16">
        <v>71004</v>
      </c>
      <c r="D42" s="16"/>
      <c r="E42" s="19" t="s">
        <v>593</v>
      </c>
      <c r="F42" s="68">
        <f>SUM(F43:F44)</f>
        <v>187400</v>
      </c>
      <c r="G42" s="347"/>
    </row>
    <row r="43" spans="2:7" s="58" customFormat="1" ht="12.75">
      <c r="B43" s="27"/>
      <c r="C43" s="16"/>
      <c r="D43" s="31">
        <v>3030</v>
      </c>
      <c r="E43" s="32" t="s">
        <v>420</v>
      </c>
      <c r="F43" s="51">
        <v>10400</v>
      </c>
      <c r="G43" s="348" t="s">
        <v>78</v>
      </c>
    </row>
    <row r="44" spans="2:7" s="58" customFormat="1" ht="39" customHeight="1">
      <c r="B44" s="27"/>
      <c r="C44" s="31"/>
      <c r="D44" s="31">
        <v>4300</v>
      </c>
      <c r="E44" s="32" t="s">
        <v>405</v>
      </c>
      <c r="F44" s="51">
        <f>147000+210000+20000-200000</f>
        <v>177000</v>
      </c>
      <c r="G44" s="341" t="s">
        <v>79</v>
      </c>
    </row>
    <row r="45" spans="2:7" s="58" customFormat="1" ht="25.5">
      <c r="B45" s="27"/>
      <c r="C45" s="16">
        <v>71014</v>
      </c>
      <c r="D45" s="16"/>
      <c r="E45" s="19" t="s">
        <v>594</v>
      </c>
      <c r="F45" s="68">
        <f>SUM(F46:F46)</f>
        <v>100000</v>
      </c>
      <c r="G45" s="341"/>
    </row>
    <row r="46" spans="2:7" s="58" customFormat="1" ht="32.25" customHeight="1">
      <c r="B46" s="27"/>
      <c r="C46" s="31"/>
      <c r="D46" s="31">
        <v>4300</v>
      </c>
      <c r="E46" s="32" t="s">
        <v>405</v>
      </c>
      <c r="F46" s="51">
        <f>150000-50000</f>
        <v>100000</v>
      </c>
      <c r="G46" s="341" t="s">
        <v>80</v>
      </c>
    </row>
    <row r="47" spans="2:7" s="58" customFormat="1" ht="12.75" customHeight="1">
      <c r="B47" s="27"/>
      <c r="C47" s="16">
        <v>71095</v>
      </c>
      <c r="D47" s="16"/>
      <c r="E47" s="19" t="s">
        <v>397</v>
      </c>
      <c r="F47" s="68">
        <f>F48</f>
        <v>20000</v>
      </c>
      <c r="G47" s="341"/>
    </row>
    <row r="48" spans="2:7" s="58" customFormat="1" ht="30" customHeight="1">
      <c r="B48" s="27"/>
      <c r="C48" s="31"/>
      <c r="D48" s="31">
        <v>4300</v>
      </c>
      <c r="E48" s="32" t="s">
        <v>405</v>
      </c>
      <c r="F48" s="51">
        <v>20000</v>
      </c>
      <c r="G48" s="341" t="s">
        <v>81</v>
      </c>
    </row>
    <row r="49" spans="2:7" s="58" customFormat="1" ht="12.75">
      <c r="B49" s="34">
        <v>750</v>
      </c>
      <c r="C49" s="35"/>
      <c r="D49" s="35"/>
      <c r="E49" s="36" t="s">
        <v>388</v>
      </c>
      <c r="F49" s="77">
        <f>F50+F53+F61+F84</f>
        <v>2512550</v>
      </c>
      <c r="G49" s="343"/>
    </row>
    <row r="50" spans="2:7" s="58" customFormat="1" ht="12.75">
      <c r="B50" s="27"/>
      <c r="C50" s="16">
        <v>75011</v>
      </c>
      <c r="D50" s="16"/>
      <c r="E50" s="19" t="s">
        <v>523</v>
      </c>
      <c r="F50" s="68">
        <f>SUM(F51:F52)</f>
        <v>57000</v>
      </c>
      <c r="G50" s="341"/>
    </row>
    <row r="51" spans="2:7" s="58" customFormat="1" ht="12.75">
      <c r="B51" s="27"/>
      <c r="C51" s="31"/>
      <c r="D51" s="31">
        <v>4010</v>
      </c>
      <c r="E51" s="32" t="s">
        <v>421</v>
      </c>
      <c r="F51" s="51">
        <v>48676</v>
      </c>
      <c r="G51" s="471" t="s">
        <v>82</v>
      </c>
    </row>
    <row r="52" spans="2:7" s="58" customFormat="1" ht="12.75">
      <c r="B52" s="27"/>
      <c r="C52" s="31"/>
      <c r="D52" s="31">
        <v>4110</v>
      </c>
      <c r="E52" s="32" t="s">
        <v>422</v>
      </c>
      <c r="F52" s="51">
        <v>8324</v>
      </c>
      <c r="G52" s="471"/>
    </row>
    <row r="53" spans="2:7" s="58" customFormat="1" ht="12.75">
      <c r="B53" s="27"/>
      <c r="C53" s="16">
        <v>75022</v>
      </c>
      <c r="D53" s="16"/>
      <c r="E53" s="19" t="s">
        <v>524</v>
      </c>
      <c r="F53" s="68">
        <f>SUM(F55:F60)</f>
        <v>210600</v>
      </c>
      <c r="G53" s="341"/>
    </row>
    <row r="54" spans="2:7" s="58" customFormat="1" ht="78.75" customHeight="1" hidden="1">
      <c r="B54" s="27"/>
      <c r="C54" s="16"/>
      <c r="D54" s="31">
        <v>2710</v>
      </c>
      <c r="E54" s="32" t="s">
        <v>413</v>
      </c>
      <c r="F54" s="68"/>
      <c r="G54" s="341"/>
    </row>
    <row r="55" spans="2:7" s="58" customFormat="1" ht="12.75">
      <c r="B55" s="27"/>
      <c r="C55" s="31"/>
      <c r="D55" s="31">
        <v>3030</v>
      </c>
      <c r="E55" s="32" t="s">
        <v>420</v>
      </c>
      <c r="F55" s="51">
        <v>129000</v>
      </c>
      <c r="G55" s="341" t="s">
        <v>83</v>
      </c>
    </row>
    <row r="56" spans="2:7" s="58" customFormat="1" ht="33.75">
      <c r="B56" s="27"/>
      <c r="C56" s="31"/>
      <c r="D56" s="31">
        <v>4210</v>
      </c>
      <c r="E56" s="32" t="s">
        <v>403</v>
      </c>
      <c r="F56" s="51">
        <f>2500+29500+200+400</f>
        <v>32600</v>
      </c>
      <c r="G56" s="341" t="s">
        <v>84</v>
      </c>
    </row>
    <row r="57" spans="2:7" s="58" customFormat="1" ht="12.75">
      <c r="B57" s="27"/>
      <c r="C57" s="31"/>
      <c r="D57" s="31">
        <v>4260</v>
      </c>
      <c r="E57" s="32" t="s">
        <v>423</v>
      </c>
      <c r="F57" s="51">
        <v>6000</v>
      </c>
      <c r="G57" s="341"/>
    </row>
    <row r="58" spans="2:7" s="58" customFormat="1" ht="22.5">
      <c r="B58" s="27"/>
      <c r="C58" s="31"/>
      <c r="D58" s="31">
        <v>4300</v>
      </c>
      <c r="E58" s="32" t="s">
        <v>405</v>
      </c>
      <c r="F58" s="51">
        <f>25000+15000+10000+10000-20000</f>
        <v>40000</v>
      </c>
      <c r="G58" s="341" t="s">
        <v>85</v>
      </c>
    </row>
    <row r="59" spans="2:7" s="58" customFormat="1" ht="12.75">
      <c r="B59" s="27"/>
      <c r="C59" s="31"/>
      <c r="D59" s="31">
        <v>4410</v>
      </c>
      <c r="E59" s="32" t="s">
        <v>424</v>
      </c>
      <c r="F59" s="51">
        <v>2500</v>
      </c>
      <c r="G59" s="341" t="s">
        <v>86</v>
      </c>
    </row>
    <row r="60" spans="2:7" s="58" customFormat="1" ht="12.75">
      <c r="B60" s="27"/>
      <c r="C60" s="31"/>
      <c r="D60" s="31">
        <v>4420</v>
      </c>
      <c r="E60" s="32" t="s">
        <v>525</v>
      </c>
      <c r="F60" s="51">
        <v>500</v>
      </c>
      <c r="G60" s="341" t="s">
        <v>87</v>
      </c>
    </row>
    <row r="61" spans="2:7" s="58" customFormat="1" ht="12.75">
      <c r="B61" s="27"/>
      <c r="C61" s="16">
        <v>75023</v>
      </c>
      <c r="D61" s="16"/>
      <c r="E61" s="19" t="s">
        <v>390</v>
      </c>
      <c r="F61" s="68">
        <f>SUM(F62:F83)</f>
        <v>2068950</v>
      </c>
      <c r="G61" s="341"/>
    </row>
    <row r="62" spans="2:7" s="58" customFormat="1" ht="25.5">
      <c r="B62" s="27"/>
      <c r="C62" s="31"/>
      <c r="D62" s="31">
        <v>3020</v>
      </c>
      <c r="E62" s="32" t="s">
        <v>425</v>
      </c>
      <c r="F62" s="51">
        <v>10650</v>
      </c>
      <c r="G62" s="341" t="s">
        <v>88</v>
      </c>
    </row>
    <row r="63" spans="2:7" s="58" customFormat="1" ht="12.75">
      <c r="B63" s="27"/>
      <c r="C63" s="31"/>
      <c r="D63" s="31">
        <v>4010</v>
      </c>
      <c r="E63" s="32" t="s">
        <v>421</v>
      </c>
      <c r="F63" s="51">
        <v>1162700</v>
      </c>
      <c r="G63" s="471" t="s">
        <v>101</v>
      </c>
    </row>
    <row r="64" spans="2:7" s="58" customFormat="1" ht="12.75">
      <c r="B64" s="27"/>
      <c r="C64" s="31"/>
      <c r="D64" s="31">
        <v>4040</v>
      </c>
      <c r="E64" s="32" t="s">
        <v>426</v>
      </c>
      <c r="F64" s="51">
        <v>85000</v>
      </c>
      <c r="G64" s="471"/>
    </row>
    <row r="65" spans="2:7" s="58" customFormat="1" ht="12.75">
      <c r="B65" s="27"/>
      <c r="C65" s="31"/>
      <c r="D65" s="31">
        <v>4110</v>
      </c>
      <c r="E65" s="32" t="s">
        <v>422</v>
      </c>
      <c r="F65" s="51">
        <v>190000</v>
      </c>
      <c r="G65" s="471"/>
    </row>
    <row r="66" spans="2:7" s="58" customFormat="1" ht="12.75">
      <c r="B66" s="27"/>
      <c r="C66" s="31"/>
      <c r="D66" s="31">
        <v>4120</v>
      </c>
      <c r="E66" s="32" t="s">
        <v>526</v>
      </c>
      <c r="F66" s="51">
        <v>30100</v>
      </c>
      <c r="G66" s="471"/>
    </row>
    <row r="67" spans="2:7" s="58" customFormat="1" ht="16.5" customHeight="1">
      <c r="B67" s="27"/>
      <c r="C67" s="31"/>
      <c r="D67" s="31">
        <v>4170</v>
      </c>
      <c r="E67" s="32" t="s">
        <v>427</v>
      </c>
      <c r="F67" s="51">
        <v>4000</v>
      </c>
      <c r="G67" s="341" t="s">
        <v>102</v>
      </c>
    </row>
    <row r="68" spans="2:7" s="58" customFormat="1" ht="44.25">
      <c r="B68" s="27"/>
      <c r="C68" s="31"/>
      <c r="D68" s="31">
        <v>4210</v>
      </c>
      <c r="E68" s="32" t="s">
        <v>403</v>
      </c>
      <c r="F68" s="51">
        <f>18000+6000+13000+7100+27100+3000+5000</f>
        <v>79200</v>
      </c>
      <c r="G68" s="341" t="s">
        <v>103</v>
      </c>
    </row>
    <row r="69" spans="2:7" s="58" customFormat="1" ht="12.75">
      <c r="B69" s="27"/>
      <c r="C69" s="31"/>
      <c r="D69" s="31">
        <v>4260</v>
      </c>
      <c r="E69" s="32" t="s">
        <v>423</v>
      </c>
      <c r="F69" s="51">
        <v>35000</v>
      </c>
      <c r="G69" s="341" t="s">
        <v>104</v>
      </c>
    </row>
    <row r="70" spans="2:7" s="58" customFormat="1" ht="57" customHeight="1">
      <c r="B70" s="27"/>
      <c r="C70" s="31"/>
      <c r="D70" s="31">
        <v>4270</v>
      </c>
      <c r="E70" s="32" t="s">
        <v>404</v>
      </c>
      <c r="F70" s="51">
        <f>15000+43100+7000</f>
        <v>65100</v>
      </c>
      <c r="G70" s="349" t="s">
        <v>105</v>
      </c>
    </row>
    <row r="71" spans="2:7" s="58" customFormat="1" ht="19.5" customHeight="1">
      <c r="B71" s="27"/>
      <c r="C71" s="31"/>
      <c r="D71" s="31">
        <v>4280</v>
      </c>
      <c r="E71" s="32" t="s">
        <v>428</v>
      </c>
      <c r="F71" s="51">
        <v>3400</v>
      </c>
      <c r="G71" s="349" t="s">
        <v>106</v>
      </c>
    </row>
    <row r="72" spans="2:7" s="58" customFormat="1" ht="33.75">
      <c r="B72" s="27"/>
      <c r="C72" s="31"/>
      <c r="D72" s="31">
        <v>4300</v>
      </c>
      <c r="E72" s="32" t="s">
        <v>405</v>
      </c>
      <c r="F72" s="51">
        <f>44800+600+5000+3000+15000+25000</f>
        <v>93400</v>
      </c>
      <c r="G72" s="341" t="s">
        <v>107</v>
      </c>
    </row>
    <row r="73" spans="2:7" s="58" customFormat="1" ht="12.75">
      <c r="B73" s="27"/>
      <c r="C73" s="31"/>
      <c r="D73" s="31">
        <v>4350</v>
      </c>
      <c r="E73" s="32" t="s">
        <v>429</v>
      </c>
      <c r="F73" s="51">
        <v>4500</v>
      </c>
      <c r="G73" s="341"/>
    </row>
    <row r="74" spans="2:7" s="58" customFormat="1" ht="38.25">
      <c r="B74" s="27"/>
      <c r="C74" s="31"/>
      <c r="D74" s="31">
        <v>4360</v>
      </c>
      <c r="E74" s="32" t="s">
        <v>430</v>
      </c>
      <c r="F74" s="51">
        <v>5000</v>
      </c>
      <c r="G74" s="341" t="s">
        <v>108</v>
      </c>
    </row>
    <row r="75" spans="2:7" s="58" customFormat="1" ht="25.5">
      <c r="B75" s="27"/>
      <c r="C75" s="31"/>
      <c r="D75" s="31">
        <v>4370</v>
      </c>
      <c r="E75" s="32" t="s">
        <v>431</v>
      </c>
      <c r="F75" s="51">
        <v>29000</v>
      </c>
      <c r="G75" s="341"/>
    </row>
    <row r="76" spans="2:7" s="58" customFormat="1" ht="12.75">
      <c r="B76" s="27"/>
      <c r="C76" s="31"/>
      <c r="D76" s="31">
        <v>4410</v>
      </c>
      <c r="E76" s="32" t="s">
        <v>424</v>
      </c>
      <c r="F76" s="51">
        <v>38000</v>
      </c>
      <c r="G76" s="341" t="s">
        <v>109</v>
      </c>
    </row>
    <row r="77" spans="2:7" s="58" customFormat="1" ht="16.5" customHeight="1">
      <c r="B77" s="27"/>
      <c r="C77" s="31"/>
      <c r="D77" s="31">
        <v>4420</v>
      </c>
      <c r="E77" s="32" t="s">
        <v>110</v>
      </c>
      <c r="F77" s="51">
        <v>500</v>
      </c>
      <c r="G77" s="341"/>
    </row>
    <row r="78" spans="2:7" s="58" customFormat="1" ht="45" customHeight="1">
      <c r="B78" s="27"/>
      <c r="C78" s="31"/>
      <c r="D78" s="31">
        <v>4430</v>
      </c>
      <c r="E78" s="32" t="s">
        <v>410</v>
      </c>
      <c r="F78" s="51">
        <f>1000+100+8000+5700+1800+1700</f>
        <v>18300</v>
      </c>
      <c r="G78" s="341" t="s">
        <v>111</v>
      </c>
    </row>
    <row r="79" spans="2:7" s="58" customFormat="1" ht="28.5" customHeight="1">
      <c r="B79" s="27"/>
      <c r="C79" s="31"/>
      <c r="D79" s="31">
        <v>4440</v>
      </c>
      <c r="E79" s="32" t="s">
        <v>432</v>
      </c>
      <c r="F79" s="51">
        <v>38100</v>
      </c>
      <c r="G79" s="341"/>
    </row>
    <row r="80" spans="2:7" s="58" customFormat="1" ht="38.25">
      <c r="B80" s="27"/>
      <c r="C80" s="31"/>
      <c r="D80" s="31">
        <v>4740</v>
      </c>
      <c r="E80" s="32" t="s">
        <v>433</v>
      </c>
      <c r="F80" s="51">
        <v>11000</v>
      </c>
      <c r="G80" s="341" t="s">
        <v>112</v>
      </c>
    </row>
    <row r="81" spans="2:7" s="58" customFormat="1" ht="25.5">
      <c r="B81" s="27"/>
      <c r="C81" s="31"/>
      <c r="D81" s="31">
        <v>4750</v>
      </c>
      <c r="E81" s="32" t="s">
        <v>434</v>
      </c>
      <c r="F81" s="51">
        <v>24000</v>
      </c>
      <c r="G81" s="341" t="s">
        <v>113</v>
      </c>
    </row>
    <row r="82" spans="2:7" s="58" customFormat="1" ht="25.5">
      <c r="B82" s="27"/>
      <c r="C82" s="31"/>
      <c r="D82" s="31">
        <v>6050</v>
      </c>
      <c r="E82" s="32" t="s">
        <v>408</v>
      </c>
      <c r="F82" s="51">
        <v>100000</v>
      </c>
      <c r="G82" s="341" t="s">
        <v>114</v>
      </c>
    </row>
    <row r="83" spans="2:7" s="58" customFormat="1" ht="25.5">
      <c r="B83" s="27"/>
      <c r="C83" s="31"/>
      <c r="D83" s="31">
        <v>6060</v>
      </c>
      <c r="E83" s="32" t="s">
        <v>419</v>
      </c>
      <c r="F83" s="51">
        <f>12000+90000-60000</f>
        <v>42000</v>
      </c>
      <c r="G83" s="341" t="s">
        <v>115</v>
      </c>
    </row>
    <row r="84" spans="2:7" s="58" customFormat="1" ht="12.75">
      <c r="B84" s="27"/>
      <c r="C84" s="16">
        <v>75095</v>
      </c>
      <c r="D84" s="16"/>
      <c r="E84" s="19" t="s">
        <v>397</v>
      </c>
      <c r="F84" s="68">
        <f>SUM(F85:F90)</f>
        <v>176000</v>
      </c>
      <c r="G84" s="341"/>
    </row>
    <row r="85" spans="2:7" s="58" customFormat="1" ht="12.75">
      <c r="B85" s="27"/>
      <c r="C85" s="16"/>
      <c r="D85" s="31">
        <v>4210</v>
      </c>
      <c r="E85" s="32" t="s">
        <v>403</v>
      </c>
      <c r="F85" s="51">
        <f>40000+20000+16000-30000</f>
        <v>46000</v>
      </c>
      <c r="G85" s="471" t="s">
        <v>116</v>
      </c>
    </row>
    <row r="86" spans="2:7" s="58" customFormat="1" ht="12.75">
      <c r="B86" s="27"/>
      <c r="C86" s="16"/>
      <c r="D86" s="31">
        <v>4260</v>
      </c>
      <c r="E86" s="32" t="s">
        <v>423</v>
      </c>
      <c r="F86" s="51">
        <v>20000</v>
      </c>
      <c r="G86" s="471"/>
    </row>
    <row r="87" spans="2:7" s="58" customFormat="1" ht="12.75">
      <c r="B87" s="27"/>
      <c r="C87" s="16"/>
      <c r="D87" s="31">
        <v>4270</v>
      </c>
      <c r="E87" s="32" t="s">
        <v>435</v>
      </c>
      <c r="F87" s="51">
        <f>10000+30000</f>
        <v>40000</v>
      </c>
      <c r="G87" s="471"/>
    </row>
    <row r="88" spans="2:7" s="58" customFormat="1" ht="12.75">
      <c r="B88" s="27"/>
      <c r="C88" s="31"/>
      <c r="D88" s="31">
        <v>4300</v>
      </c>
      <c r="E88" s="32" t="s">
        <v>405</v>
      </c>
      <c r="F88" s="51">
        <v>10000</v>
      </c>
      <c r="G88" s="471"/>
    </row>
    <row r="89" spans="2:7" s="58" customFormat="1" ht="25.5">
      <c r="B89" s="27"/>
      <c r="C89" s="31"/>
      <c r="D89" s="31">
        <v>6050</v>
      </c>
      <c r="E89" s="32" t="s">
        <v>408</v>
      </c>
      <c r="F89" s="51">
        <f>75000-15000</f>
        <v>60000</v>
      </c>
      <c r="G89" s="341" t="s">
        <v>117</v>
      </c>
    </row>
    <row r="90" spans="2:7" s="58" customFormat="1" ht="25.5" customHeight="1" hidden="1">
      <c r="B90" s="27"/>
      <c r="C90" s="31"/>
      <c r="D90" s="31">
        <v>6060</v>
      </c>
      <c r="E90" s="32" t="s">
        <v>419</v>
      </c>
      <c r="F90" s="51"/>
      <c r="G90" s="341"/>
    </row>
    <row r="91" spans="2:7" s="58" customFormat="1" ht="38.25">
      <c r="B91" s="34">
        <v>751</v>
      </c>
      <c r="C91" s="35"/>
      <c r="D91" s="35"/>
      <c r="E91" s="36" t="s">
        <v>527</v>
      </c>
      <c r="F91" s="77">
        <f>F92+F94</f>
        <v>1160</v>
      </c>
      <c r="G91" s="343"/>
    </row>
    <row r="92" spans="2:7" s="350" customFormat="1" ht="25.5">
      <c r="B92" s="27"/>
      <c r="C92" s="40">
        <v>75101</v>
      </c>
      <c r="D92" s="40"/>
      <c r="E92" s="128" t="s">
        <v>528</v>
      </c>
      <c r="F92" s="68">
        <f>SUM(F93:F93)</f>
        <v>1160</v>
      </c>
      <c r="G92" s="340"/>
    </row>
    <row r="93" spans="2:7" s="58" customFormat="1" ht="12.75">
      <c r="B93" s="27"/>
      <c r="C93" s="31"/>
      <c r="D93" s="31">
        <v>4300</v>
      </c>
      <c r="E93" s="32" t="s">
        <v>405</v>
      </c>
      <c r="F93" s="51">
        <v>1160</v>
      </c>
      <c r="G93" s="340" t="s">
        <v>82</v>
      </c>
    </row>
    <row r="94" spans="2:7" s="58" customFormat="1" ht="12.75" customHeight="1" hidden="1">
      <c r="B94" s="27"/>
      <c r="C94" s="125">
        <v>75108</v>
      </c>
      <c r="D94" s="11"/>
      <c r="E94" s="20" t="s">
        <v>483</v>
      </c>
      <c r="F94" s="68">
        <f>SUM(F95:F99)</f>
        <v>0</v>
      </c>
      <c r="G94" s="340"/>
    </row>
    <row r="95" spans="2:7" s="58" customFormat="1" ht="12.75" customHeight="1" hidden="1">
      <c r="B95" s="27"/>
      <c r="C95" s="31"/>
      <c r="D95" s="31">
        <v>3030</v>
      </c>
      <c r="E95" s="32" t="s">
        <v>420</v>
      </c>
      <c r="F95" s="51"/>
      <c r="G95" s="340"/>
    </row>
    <row r="96" spans="2:7" s="58" customFormat="1" ht="19.5" customHeight="1" hidden="1">
      <c r="B96" s="27"/>
      <c r="C96" s="31"/>
      <c r="D96" s="31">
        <v>4170</v>
      </c>
      <c r="E96" s="32" t="s">
        <v>427</v>
      </c>
      <c r="F96" s="51"/>
      <c r="G96" s="340"/>
    </row>
    <row r="97" spans="2:7" s="58" customFormat="1" ht="30.75" customHeight="1" hidden="1">
      <c r="B97" s="27"/>
      <c r="C97" s="31"/>
      <c r="D97" s="31">
        <v>4210</v>
      </c>
      <c r="E97" s="32" t="s">
        <v>403</v>
      </c>
      <c r="F97" s="51"/>
      <c r="G97" s="340"/>
    </row>
    <row r="98" spans="2:7" s="58" customFormat="1" ht="21.75" customHeight="1" hidden="1">
      <c r="B98" s="27"/>
      <c r="C98" s="31"/>
      <c r="D98" s="31">
        <v>4300</v>
      </c>
      <c r="E98" s="32" t="s">
        <v>405</v>
      </c>
      <c r="F98" s="51"/>
      <c r="G98" s="340"/>
    </row>
    <row r="99" spans="2:7" s="58" customFormat="1" ht="21" customHeight="1" hidden="1">
      <c r="B99" s="27"/>
      <c r="C99" s="31"/>
      <c r="D99" s="31">
        <v>4410</v>
      </c>
      <c r="E99" s="32" t="s">
        <v>424</v>
      </c>
      <c r="F99" s="51"/>
      <c r="G99" s="340"/>
    </row>
    <row r="100" spans="2:7" s="58" customFormat="1" ht="25.5">
      <c r="B100" s="34">
        <v>754</v>
      </c>
      <c r="C100" s="35"/>
      <c r="D100" s="35"/>
      <c r="E100" s="36" t="s">
        <v>436</v>
      </c>
      <c r="F100" s="77">
        <f>F101+F103+F115+F120</f>
        <v>137400</v>
      </c>
      <c r="G100" s="343"/>
    </row>
    <row r="101" spans="2:7" s="58" customFormat="1" ht="12.75">
      <c r="B101" s="27"/>
      <c r="C101" s="16">
        <v>75403</v>
      </c>
      <c r="D101" s="16"/>
      <c r="E101" s="19" t="s">
        <v>595</v>
      </c>
      <c r="F101" s="68">
        <f>SUM(F102:F102)</f>
        <v>2000</v>
      </c>
      <c r="G101" s="341"/>
    </row>
    <row r="102" spans="2:7" s="58" customFormat="1" ht="12.75">
      <c r="B102" s="27"/>
      <c r="C102" s="31"/>
      <c r="D102" s="31">
        <v>4210</v>
      </c>
      <c r="E102" s="32" t="s">
        <v>403</v>
      </c>
      <c r="F102" s="51">
        <v>2000</v>
      </c>
      <c r="G102" s="341" t="s">
        <v>118</v>
      </c>
    </row>
    <row r="103" spans="2:7" s="58" customFormat="1" ht="12.75">
      <c r="B103" s="27"/>
      <c r="C103" s="16">
        <v>75412</v>
      </c>
      <c r="D103" s="16"/>
      <c r="E103" s="19" t="s">
        <v>437</v>
      </c>
      <c r="F103" s="68">
        <f>SUM(F104:F114)</f>
        <v>130100</v>
      </c>
      <c r="G103" s="341"/>
    </row>
    <row r="104" spans="2:7" s="58" customFormat="1" ht="22.5">
      <c r="B104" s="27"/>
      <c r="C104" s="31"/>
      <c r="D104" s="31">
        <v>3030</v>
      </c>
      <c r="E104" s="32" t="s">
        <v>420</v>
      </c>
      <c r="F104" s="51">
        <v>25000</v>
      </c>
      <c r="G104" s="340" t="s">
        <v>119</v>
      </c>
    </row>
    <row r="105" spans="2:7" s="58" customFormat="1" ht="17.25" customHeight="1">
      <c r="B105" s="27"/>
      <c r="C105" s="31"/>
      <c r="D105" s="31">
        <v>4170</v>
      </c>
      <c r="E105" s="32" t="s">
        <v>427</v>
      </c>
      <c r="F105" s="51">
        <v>3600</v>
      </c>
      <c r="G105" s="340" t="s">
        <v>120</v>
      </c>
    </row>
    <row r="106" spans="2:7" s="58" customFormat="1" ht="67.5">
      <c r="B106" s="27"/>
      <c r="C106" s="31"/>
      <c r="D106" s="31">
        <v>4210</v>
      </c>
      <c r="E106" s="32" t="s">
        <v>403</v>
      </c>
      <c r="F106" s="51">
        <v>35300</v>
      </c>
      <c r="G106" s="340" t="s">
        <v>121</v>
      </c>
    </row>
    <row r="107" spans="2:7" s="58" customFormat="1" ht="22.5">
      <c r="B107" s="27"/>
      <c r="C107" s="31"/>
      <c r="D107" s="31">
        <v>4260</v>
      </c>
      <c r="E107" s="32" t="s">
        <v>423</v>
      </c>
      <c r="F107" s="51">
        <v>9000</v>
      </c>
      <c r="G107" s="340" t="s">
        <v>122</v>
      </c>
    </row>
    <row r="108" spans="2:7" s="58" customFormat="1" ht="22.5" customHeight="1">
      <c r="B108" s="27"/>
      <c r="C108" s="31"/>
      <c r="D108" s="31">
        <v>4270</v>
      </c>
      <c r="E108" s="32" t="s">
        <v>435</v>
      </c>
      <c r="F108" s="51">
        <f>62500-40000</f>
        <v>22500</v>
      </c>
      <c r="G108" s="340" t="s">
        <v>123</v>
      </c>
    </row>
    <row r="109" spans="2:7" s="58" customFormat="1" ht="18.75" customHeight="1">
      <c r="B109" s="27"/>
      <c r="C109" s="31"/>
      <c r="D109" s="31">
        <v>4280</v>
      </c>
      <c r="E109" s="32" t="s">
        <v>428</v>
      </c>
      <c r="F109" s="51">
        <v>3000</v>
      </c>
      <c r="G109" s="340" t="s">
        <v>124</v>
      </c>
    </row>
    <row r="110" spans="2:7" s="58" customFormat="1" ht="12.75">
      <c r="B110" s="27"/>
      <c r="C110" s="31"/>
      <c r="D110" s="31">
        <v>4300</v>
      </c>
      <c r="E110" s="32" t="s">
        <v>405</v>
      </c>
      <c r="F110" s="51">
        <v>9000</v>
      </c>
      <c r="G110" s="340" t="s">
        <v>125</v>
      </c>
    </row>
    <row r="111" spans="2:7" s="58" customFormat="1" ht="38.25">
      <c r="B111" s="27"/>
      <c r="C111" s="31"/>
      <c r="D111" s="31">
        <v>4360</v>
      </c>
      <c r="E111" s="32" t="s">
        <v>430</v>
      </c>
      <c r="F111" s="51">
        <v>200</v>
      </c>
      <c r="G111" s="340" t="s">
        <v>126</v>
      </c>
    </row>
    <row r="112" spans="2:7" s="58" customFormat="1" ht="12.75">
      <c r="B112" s="27"/>
      <c r="C112" s="31"/>
      <c r="D112" s="31">
        <v>4410</v>
      </c>
      <c r="E112" s="32" t="s">
        <v>424</v>
      </c>
      <c r="F112" s="51">
        <v>500</v>
      </c>
      <c r="G112" s="340" t="s">
        <v>127</v>
      </c>
    </row>
    <row r="113" spans="2:7" s="58" customFormat="1" ht="12.75">
      <c r="B113" s="27"/>
      <c r="C113" s="31"/>
      <c r="D113" s="31">
        <v>4430</v>
      </c>
      <c r="E113" s="32" t="s">
        <v>410</v>
      </c>
      <c r="F113" s="51">
        <v>12000</v>
      </c>
      <c r="G113" s="340" t="s">
        <v>128</v>
      </c>
    </row>
    <row r="114" spans="2:7" s="58" customFormat="1" ht="63.75">
      <c r="B114" s="27"/>
      <c r="C114" s="16"/>
      <c r="D114" s="31">
        <v>6230</v>
      </c>
      <c r="E114" s="32" t="s">
        <v>438</v>
      </c>
      <c r="F114" s="51">
        <v>10000</v>
      </c>
      <c r="G114" s="341" t="s">
        <v>129</v>
      </c>
    </row>
    <row r="115" spans="2:7" s="58" customFormat="1" ht="12.75">
      <c r="B115" s="27"/>
      <c r="C115" s="16">
        <v>75414</v>
      </c>
      <c r="D115" s="16"/>
      <c r="E115" s="19" t="s">
        <v>439</v>
      </c>
      <c r="F115" s="68">
        <f>SUM(F116:F119)</f>
        <v>2500</v>
      </c>
      <c r="G115" s="341"/>
    </row>
    <row r="116" spans="2:7" s="58" customFormat="1" ht="15" customHeight="1">
      <c r="B116" s="27"/>
      <c r="C116" s="31"/>
      <c r="D116" s="31">
        <v>4170</v>
      </c>
      <c r="E116" s="32" t="s">
        <v>427</v>
      </c>
      <c r="F116" s="51">
        <v>600</v>
      </c>
      <c r="G116" s="471" t="s">
        <v>130</v>
      </c>
    </row>
    <row r="117" spans="2:7" s="58" customFormat="1" ht="12.75">
      <c r="B117" s="27"/>
      <c r="C117" s="31"/>
      <c r="D117" s="31">
        <v>4210</v>
      </c>
      <c r="E117" s="32" t="s">
        <v>403</v>
      </c>
      <c r="F117" s="51">
        <v>800</v>
      </c>
      <c r="G117" s="471"/>
    </row>
    <row r="118" spans="2:7" s="58" customFormat="1" ht="12.75">
      <c r="B118" s="27"/>
      <c r="C118" s="31"/>
      <c r="D118" s="31">
        <v>4300</v>
      </c>
      <c r="E118" s="32" t="s">
        <v>405</v>
      </c>
      <c r="F118" s="51">
        <v>1000</v>
      </c>
      <c r="G118" s="471"/>
    </row>
    <row r="119" spans="2:7" s="58" customFormat="1" ht="12.75">
      <c r="B119" s="27"/>
      <c r="C119" s="31"/>
      <c r="D119" s="31">
        <v>4410</v>
      </c>
      <c r="E119" s="32" t="s">
        <v>424</v>
      </c>
      <c r="F119" s="51">
        <v>100</v>
      </c>
      <c r="G119" s="471"/>
    </row>
    <row r="120" spans="2:7" s="58" customFormat="1" ht="12.75">
      <c r="B120" s="27"/>
      <c r="C120" s="16">
        <v>75421</v>
      </c>
      <c r="D120" s="16"/>
      <c r="E120" s="19" t="s">
        <v>131</v>
      </c>
      <c r="F120" s="68">
        <f>SUM(F121:F121)</f>
        <v>2800</v>
      </c>
      <c r="G120" s="341"/>
    </row>
    <row r="121" spans="2:7" s="58" customFormat="1" ht="12.75">
      <c r="B121" s="27"/>
      <c r="C121" s="31"/>
      <c r="D121" s="31">
        <v>4810</v>
      </c>
      <c r="E121" s="32" t="s">
        <v>597</v>
      </c>
      <c r="F121" s="51">
        <v>2800</v>
      </c>
      <c r="G121" s="341"/>
    </row>
    <row r="122" spans="2:7" s="58" customFormat="1" ht="38.25">
      <c r="B122" s="34">
        <v>756</v>
      </c>
      <c r="C122" s="35"/>
      <c r="D122" s="35"/>
      <c r="E122" s="36" t="s">
        <v>132</v>
      </c>
      <c r="F122" s="77">
        <f>F123</f>
        <v>45600</v>
      </c>
      <c r="G122" s="343"/>
    </row>
    <row r="123" spans="2:7" s="58" customFormat="1" ht="25.5">
      <c r="B123" s="27"/>
      <c r="C123" s="16">
        <v>75647</v>
      </c>
      <c r="D123" s="16"/>
      <c r="E123" s="19" t="s">
        <v>133</v>
      </c>
      <c r="F123" s="68">
        <f>SUM(F124:F127)</f>
        <v>45600</v>
      </c>
      <c r="G123" s="340"/>
    </row>
    <row r="124" spans="2:7" s="58" customFormat="1" ht="18" customHeight="1">
      <c r="B124" s="27"/>
      <c r="C124" s="31"/>
      <c r="D124" s="31">
        <v>4100</v>
      </c>
      <c r="E124" s="32" t="s">
        <v>134</v>
      </c>
      <c r="F124" s="51">
        <v>43000</v>
      </c>
      <c r="G124" s="340" t="s">
        <v>135</v>
      </c>
    </row>
    <row r="125" spans="2:7" s="58" customFormat="1" ht="17.25" customHeight="1">
      <c r="B125" s="27"/>
      <c r="C125" s="31"/>
      <c r="D125" s="31">
        <v>4210</v>
      </c>
      <c r="E125" s="32" t="s">
        <v>403</v>
      </c>
      <c r="F125" s="51">
        <v>100</v>
      </c>
      <c r="G125" s="340" t="s">
        <v>136</v>
      </c>
    </row>
    <row r="126" spans="2:7" s="58" customFormat="1" ht="12.75" customHeight="1" hidden="1">
      <c r="B126" s="27"/>
      <c r="C126" s="31"/>
      <c r="D126" s="31">
        <v>4300</v>
      </c>
      <c r="E126" s="32" t="s">
        <v>405</v>
      </c>
      <c r="F126" s="51"/>
      <c r="G126" s="340"/>
    </row>
    <row r="127" spans="2:7" s="58" customFormat="1" ht="25.5">
      <c r="B127" s="27"/>
      <c r="C127" s="31"/>
      <c r="D127" s="31">
        <v>4610</v>
      </c>
      <c r="E127" s="32" t="s">
        <v>137</v>
      </c>
      <c r="F127" s="51">
        <v>2500</v>
      </c>
      <c r="G127" s="340" t="s">
        <v>138</v>
      </c>
    </row>
    <row r="128" spans="2:7" s="58" customFormat="1" ht="12.75">
      <c r="B128" s="34">
        <v>757</v>
      </c>
      <c r="C128" s="35"/>
      <c r="D128" s="35"/>
      <c r="E128" s="36" t="s">
        <v>139</v>
      </c>
      <c r="F128" s="77">
        <f>F129</f>
        <v>143537</v>
      </c>
      <c r="G128" s="343"/>
    </row>
    <row r="129" spans="2:7" s="58" customFormat="1" ht="38.25">
      <c r="B129" s="27"/>
      <c r="C129" s="16">
        <v>75702</v>
      </c>
      <c r="D129" s="16"/>
      <c r="E129" s="19" t="s">
        <v>140</v>
      </c>
      <c r="F129" s="68">
        <f>SUM(F130:F130)</f>
        <v>143537</v>
      </c>
      <c r="G129" s="340"/>
    </row>
    <row r="130" spans="2:7" s="58" customFormat="1" ht="42" customHeight="1">
      <c r="B130" s="27"/>
      <c r="C130" s="31"/>
      <c r="D130" s="31">
        <v>8070</v>
      </c>
      <c r="E130" s="32" t="s">
        <v>141</v>
      </c>
      <c r="F130" s="51">
        <v>143537</v>
      </c>
      <c r="G130" s="340" t="s">
        <v>142</v>
      </c>
    </row>
    <row r="131" spans="2:7" s="58" customFormat="1" ht="12.75">
      <c r="B131" s="34">
        <v>758</v>
      </c>
      <c r="C131" s="35"/>
      <c r="D131" s="35"/>
      <c r="E131" s="36" t="s">
        <v>391</v>
      </c>
      <c r="F131" s="77">
        <f>F132</f>
        <v>50000</v>
      </c>
      <c r="G131" s="343"/>
    </row>
    <row r="132" spans="2:7" s="58" customFormat="1" ht="12.75">
      <c r="B132" s="27"/>
      <c r="C132" s="16">
        <v>75818</v>
      </c>
      <c r="D132" s="16"/>
      <c r="E132" s="19" t="s">
        <v>596</v>
      </c>
      <c r="F132" s="68">
        <f>SUM(F133:F133)</f>
        <v>50000</v>
      </c>
      <c r="G132" s="471" t="s">
        <v>143</v>
      </c>
    </row>
    <row r="133" spans="2:7" s="58" customFormat="1" ht="12.75">
      <c r="B133" s="27"/>
      <c r="C133" s="31"/>
      <c r="D133" s="31">
        <v>4810</v>
      </c>
      <c r="E133" s="32" t="s">
        <v>597</v>
      </c>
      <c r="F133" s="51">
        <v>50000</v>
      </c>
      <c r="G133" s="471"/>
    </row>
    <row r="134" spans="2:7" s="58" customFormat="1" ht="12.75">
      <c r="B134" s="34">
        <v>801</v>
      </c>
      <c r="C134" s="35"/>
      <c r="D134" s="35"/>
      <c r="E134" s="36" t="s">
        <v>392</v>
      </c>
      <c r="F134" s="77">
        <f>F135+F177+F199+F221+F230+F246+F244+F158</f>
        <v>6851590</v>
      </c>
      <c r="G134" s="343"/>
    </row>
    <row r="135" spans="2:7" s="58" customFormat="1" ht="12.75">
      <c r="B135" s="27"/>
      <c r="C135" s="16">
        <v>80101</v>
      </c>
      <c r="D135" s="16"/>
      <c r="E135" s="19" t="s">
        <v>393</v>
      </c>
      <c r="F135" s="68">
        <f>SUM(F136:F157)</f>
        <v>3195592</v>
      </c>
      <c r="G135" s="341"/>
    </row>
    <row r="136" spans="2:7" s="58" customFormat="1" ht="25.5">
      <c r="B136" s="27"/>
      <c r="C136" s="31"/>
      <c r="D136" s="31">
        <v>3020</v>
      </c>
      <c r="E136" s="32" t="s">
        <v>425</v>
      </c>
      <c r="F136" s="51">
        <v>127540</v>
      </c>
      <c r="G136" s="341" t="s">
        <v>144</v>
      </c>
    </row>
    <row r="137" spans="2:7" s="58" customFormat="1" ht="12.75" customHeight="1" hidden="1">
      <c r="B137" s="27"/>
      <c r="C137" s="31"/>
      <c r="D137" s="31">
        <v>3260</v>
      </c>
      <c r="E137" s="32" t="s">
        <v>598</v>
      </c>
      <c r="F137" s="51"/>
      <c r="G137" s="341"/>
    </row>
    <row r="138" spans="2:7" s="58" customFormat="1" ht="12.75">
      <c r="B138" s="27"/>
      <c r="C138" s="31"/>
      <c r="D138" s="31">
        <v>4010</v>
      </c>
      <c r="E138" s="32" t="s">
        <v>421</v>
      </c>
      <c r="F138" s="51">
        <v>1895750</v>
      </c>
      <c r="G138" s="467" t="s">
        <v>145</v>
      </c>
    </row>
    <row r="139" spans="2:7" s="58" customFormat="1" ht="12.75">
      <c r="B139" s="27"/>
      <c r="C139" s="31"/>
      <c r="D139" s="31">
        <v>4040</v>
      </c>
      <c r="E139" s="32" t="s">
        <v>426</v>
      </c>
      <c r="F139" s="51">
        <v>156530</v>
      </c>
      <c r="G139" s="468"/>
    </row>
    <row r="140" spans="2:7" s="58" customFormat="1" ht="12.75">
      <c r="B140" s="27"/>
      <c r="C140" s="31"/>
      <c r="D140" s="31">
        <v>4110</v>
      </c>
      <c r="E140" s="32" t="s">
        <v>422</v>
      </c>
      <c r="F140" s="51">
        <v>323760</v>
      </c>
      <c r="G140" s="468"/>
    </row>
    <row r="141" spans="2:7" s="58" customFormat="1" ht="12.75">
      <c r="B141" s="27"/>
      <c r="C141" s="31"/>
      <c r="D141" s="31">
        <v>4120</v>
      </c>
      <c r="E141" s="32" t="s">
        <v>526</v>
      </c>
      <c r="F141" s="51">
        <v>50780</v>
      </c>
      <c r="G141" s="469"/>
    </row>
    <row r="142" spans="2:7" s="58" customFormat="1" ht="22.5">
      <c r="B142" s="27"/>
      <c r="C142" s="31"/>
      <c r="D142" s="31">
        <v>4210</v>
      </c>
      <c r="E142" s="32" t="s">
        <v>403</v>
      </c>
      <c r="F142" s="51">
        <v>197000</v>
      </c>
      <c r="G142" s="341" t="s">
        <v>146</v>
      </c>
    </row>
    <row r="143" spans="2:7" s="58" customFormat="1" ht="12.75">
      <c r="B143" s="27"/>
      <c r="C143" s="31"/>
      <c r="D143" s="31">
        <v>4240</v>
      </c>
      <c r="E143" s="32" t="s">
        <v>529</v>
      </c>
      <c r="F143" s="51">
        <v>14150</v>
      </c>
      <c r="G143" s="341" t="s">
        <v>147</v>
      </c>
    </row>
    <row r="144" spans="2:7" s="58" customFormat="1" ht="12.75">
      <c r="B144" s="27"/>
      <c r="C144" s="31"/>
      <c r="D144" s="31">
        <v>4260</v>
      </c>
      <c r="E144" s="32" t="s">
        <v>423</v>
      </c>
      <c r="F144" s="51">
        <v>126000</v>
      </c>
      <c r="G144" s="341" t="s">
        <v>148</v>
      </c>
    </row>
    <row r="145" spans="2:7" s="58" customFormat="1" ht="45">
      <c r="B145" s="27"/>
      <c r="C145" s="31"/>
      <c r="D145" s="31">
        <v>4270</v>
      </c>
      <c r="E145" s="32" t="s">
        <v>404</v>
      </c>
      <c r="F145" s="51">
        <v>84000</v>
      </c>
      <c r="G145" s="341" t="s">
        <v>149</v>
      </c>
    </row>
    <row r="146" spans="2:7" s="58" customFormat="1" ht="12.75">
      <c r="B146" s="27"/>
      <c r="C146" s="31"/>
      <c r="D146" s="31">
        <v>4280</v>
      </c>
      <c r="E146" s="32" t="s">
        <v>428</v>
      </c>
      <c r="F146" s="51">
        <v>6400</v>
      </c>
      <c r="G146" s="349" t="s">
        <v>106</v>
      </c>
    </row>
    <row r="147" spans="2:7" s="58" customFormat="1" ht="22.5">
      <c r="B147" s="27"/>
      <c r="C147" s="31"/>
      <c r="D147" s="31">
        <v>4300</v>
      </c>
      <c r="E147" s="32" t="s">
        <v>405</v>
      </c>
      <c r="F147" s="51">
        <v>52000</v>
      </c>
      <c r="G147" s="341" t="s">
        <v>150</v>
      </c>
    </row>
    <row r="148" spans="2:7" s="58" customFormat="1" ht="12.75">
      <c r="B148" s="27"/>
      <c r="C148" s="31"/>
      <c r="D148" s="31">
        <v>4350</v>
      </c>
      <c r="E148" s="32" t="s">
        <v>429</v>
      </c>
      <c r="F148" s="51">
        <v>5000</v>
      </c>
      <c r="G148" s="341" t="s">
        <v>151</v>
      </c>
    </row>
    <row r="149" spans="2:7" s="58" customFormat="1" ht="38.25">
      <c r="B149" s="27"/>
      <c r="C149" s="31"/>
      <c r="D149" s="31">
        <v>4360</v>
      </c>
      <c r="E149" s="32" t="s">
        <v>430</v>
      </c>
      <c r="F149" s="51">
        <v>4700</v>
      </c>
      <c r="G149" s="341" t="s">
        <v>152</v>
      </c>
    </row>
    <row r="150" spans="2:7" s="58" customFormat="1" ht="25.5">
      <c r="B150" s="27"/>
      <c r="C150" s="31"/>
      <c r="D150" s="31">
        <v>4370</v>
      </c>
      <c r="E150" s="32" t="s">
        <v>431</v>
      </c>
      <c r="F150" s="51">
        <v>9300</v>
      </c>
      <c r="G150" s="341"/>
    </row>
    <row r="151" spans="2:7" s="58" customFormat="1" ht="12.75">
      <c r="B151" s="27"/>
      <c r="C151" s="31"/>
      <c r="D151" s="31">
        <v>4410</v>
      </c>
      <c r="E151" s="32" t="s">
        <v>424</v>
      </c>
      <c r="F151" s="51">
        <v>6800</v>
      </c>
      <c r="G151" s="341" t="s">
        <v>153</v>
      </c>
    </row>
    <row r="152" spans="2:7" s="58" customFormat="1" ht="12.75">
      <c r="B152" s="27"/>
      <c r="C152" s="31"/>
      <c r="D152" s="31">
        <v>4430</v>
      </c>
      <c r="E152" s="32" t="s">
        <v>530</v>
      </c>
      <c r="F152" s="51">
        <v>4200</v>
      </c>
      <c r="G152" s="341" t="s">
        <v>154</v>
      </c>
    </row>
    <row r="153" spans="2:7" s="58" customFormat="1" ht="25.5">
      <c r="B153" s="27"/>
      <c r="C153" s="31"/>
      <c r="D153" s="31">
        <v>4440</v>
      </c>
      <c r="E153" s="32" t="s">
        <v>432</v>
      </c>
      <c r="F153" s="51">
        <v>98782</v>
      </c>
      <c r="G153" s="341" t="s">
        <v>155</v>
      </c>
    </row>
    <row r="154" spans="2:7" s="58" customFormat="1" ht="33.75" customHeight="1">
      <c r="B154" s="27"/>
      <c r="C154" s="31"/>
      <c r="D154" s="31">
        <v>4740</v>
      </c>
      <c r="E154" s="32" t="s">
        <v>433</v>
      </c>
      <c r="F154" s="51">
        <v>3000</v>
      </c>
      <c r="G154" s="341" t="s">
        <v>156</v>
      </c>
    </row>
    <row r="155" spans="2:7" s="58" customFormat="1" ht="25.5">
      <c r="B155" s="27"/>
      <c r="C155" s="31"/>
      <c r="D155" s="31">
        <v>4750</v>
      </c>
      <c r="E155" s="32" t="s">
        <v>434</v>
      </c>
      <c r="F155" s="51">
        <v>11400</v>
      </c>
      <c r="G155" s="341" t="s">
        <v>157</v>
      </c>
    </row>
    <row r="156" spans="2:7" s="58" customFormat="1" ht="74.25" customHeight="1" hidden="1">
      <c r="B156" s="27"/>
      <c r="C156" s="31"/>
      <c r="D156" s="31">
        <v>6050</v>
      </c>
      <c r="E156" s="32" t="s">
        <v>408</v>
      </c>
      <c r="F156" s="51"/>
      <c r="G156" s="341" t="s">
        <v>158</v>
      </c>
    </row>
    <row r="157" spans="2:7" s="58" customFormat="1" ht="56.25">
      <c r="B157" s="27"/>
      <c r="C157" s="31"/>
      <c r="D157" s="31">
        <v>6060</v>
      </c>
      <c r="E157" s="32" t="s">
        <v>419</v>
      </c>
      <c r="F157" s="51">
        <v>18500</v>
      </c>
      <c r="G157" s="341" t="s">
        <v>159</v>
      </c>
    </row>
    <row r="158" spans="2:7" s="58" customFormat="1" ht="25.5">
      <c r="B158" s="27"/>
      <c r="C158" s="16">
        <v>80103</v>
      </c>
      <c r="D158" s="16"/>
      <c r="E158" s="19" t="s">
        <v>531</v>
      </c>
      <c r="F158" s="68">
        <f>SUM(F159:F176)</f>
        <v>326696</v>
      </c>
      <c r="G158" s="341"/>
    </row>
    <row r="159" spans="2:7" s="58" customFormat="1" ht="25.5">
      <c r="B159" s="27"/>
      <c r="C159" s="31"/>
      <c r="D159" s="31">
        <v>3020</v>
      </c>
      <c r="E159" s="32" t="s">
        <v>425</v>
      </c>
      <c r="F159" s="51">
        <v>10690</v>
      </c>
      <c r="G159" s="341" t="s">
        <v>144</v>
      </c>
    </row>
    <row r="160" spans="2:7" s="58" customFormat="1" ht="12.75">
      <c r="B160" s="27"/>
      <c r="C160" s="31"/>
      <c r="D160" s="31">
        <v>4010</v>
      </c>
      <c r="E160" s="32" t="s">
        <v>421</v>
      </c>
      <c r="F160" s="51">
        <v>189400</v>
      </c>
      <c r="G160" s="467" t="s">
        <v>145</v>
      </c>
    </row>
    <row r="161" spans="2:7" s="58" customFormat="1" ht="12.75">
      <c r="B161" s="27"/>
      <c r="C161" s="31"/>
      <c r="D161" s="31">
        <v>4040</v>
      </c>
      <c r="E161" s="32" t="s">
        <v>426</v>
      </c>
      <c r="F161" s="51">
        <v>13100</v>
      </c>
      <c r="G161" s="468"/>
    </row>
    <row r="162" spans="2:7" s="58" customFormat="1" ht="12.75">
      <c r="B162" s="27"/>
      <c r="C162" s="31"/>
      <c r="D162" s="31">
        <v>4110</v>
      </c>
      <c r="E162" s="32" t="s">
        <v>422</v>
      </c>
      <c r="F162" s="51">
        <v>32520</v>
      </c>
      <c r="G162" s="468"/>
    </row>
    <row r="163" spans="2:7" s="58" customFormat="1" ht="12.75">
      <c r="B163" s="27"/>
      <c r="C163" s="31"/>
      <c r="D163" s="31">
        <v>4120</v>
      </c>
      <c r="E163" s="32" t="s">
        <v>526</v>
      </c>
      <c r="F163" s="51">
        <v>5220</v>
      </c>
      <c r="G163" s="469"/>
    </row>
    <row r="164" spans="2:7" s="58" customFormat="1" ht="12.75">
      <c r="B164" s="27"/>
      <c r="C164" s="31"/>
      <c r="D164" s="31">
        <v>4210</v>
      </c>
      <c r="E164" s="32" t="s">
        <v>403</v>
      </c>
      <c r="F164" s="51">
        <v>12000</v>
      </c>
      <c r="G164" s="341" t="s">
        <v>160</v>
      </c>
    </row>
    <row r="165" spans="2:7" s="58" customFormat="1" ht="12.75">
      <c r="B165" s="27"/>
      <c r="C165" s="31"/>
      <c r="D165" s="31">
        <v>4240</v>
      </c>
      <c r="E165" s="32" t="s">
        <v>529</v>
      </c>
      <c r="F165" s="51">
        <v>6000</v>
      </c>
      <c r="G165" s="341" t="s">
        <v>161</v>
      </c>
    </row>
    <row r="166" spans="2:7" s="58" customFormat="1" ht="12.75">
      <c r="B166" s="27"/>
      <c r="C166" s="31"/>
      <c r="D166" s="31">
        <v>4260</v>
      </c>
      <c r="E166" s="32" t="s">
        <v>423</v>
      </c>
      <c r="F166" s="51">
        <v>9000</v>
      </c>
      <c r="G166" s="341" t="s">
        <v>162</v>
      </c>
    </row>
    <row r="167" spans="2:7" s="58" customFormat="1" ht="12.75">
      <c r="B167" s="27"/>
      <c r="C167" s="31"/>
      <c r="D167" s="31">
        <v>4270</v>
      </c>
      <c r="E167" s="32" t="s">
        <v>404</v>
      </c>
      <c r="F167" s="51">
        <v>21000</v>
      </c>
      <c r="G167" s="341" t="s">
        <v>163</v>
      </c>
    </row>
    <row r="168" spans="2:7" s="58" customFormat="1" ht="12.75">
      <c r="B168" s="27"/>
      <c r="C168" s="31"/>
      <c r="D168" s="31">
        <v>4280</v>
      </c>
      <c r="E168" s="32" t="s">
        <v>428</v>
      </c>
      <c r="F168" s="51">
        <v>800</v>
      </c>
      <c r="G168" s="349" t="s">
        <v>106</v>
      </c>
    </row>
    <row r="169" spans="2:7" s="58" customFormat="1" ht="12.75">
      <c r="B169" s="27"/>
      <c r="C169" s="31"/>
      <c r="D169" s="31">
        <v>4300</v>
      </c>
      <c r="E169" s="32" t="s">
        <v>405</v>
      </c>
      <c r="F169" s="51">
        <v>4000</v>
      </c>
      <c r="G169" s="341" t="s">
        <v>164</v>
      </c>
    </row>
    <row r="170" spans="2:7" s="58" customFormat="1" ht="12.75">
      <c r="B170" s="27"/>
      <c r="C170" s="31"/>
      <c r="D170" s="31">
        <v>4350</v>
      </c>
      <c r="E170" s="32" t="s">
        <v>429</v>
      </c>
      <c r="F170" s="51">
        <v>2000</v>
      </c>
      <c r="G170" s="341" t="s">
        <v>165</v>
      </c>
    </row>
    <row r="171" spans="2:7" s="58" customFormat="1" ht="25.5">
      <c r="B171" s="27"/>
      <c r="C171" s="31"/>
      <c r="D171" s="31">
        <v>4370</v>
      </c>
      <c r="E171" s="32" t="s">
        <v>431</v>
      </c>
      <c r="F171" s="51">
        <v>1200</v>
      </c>
      <c r="G171" s="341"/>
    </row>
    <row r="172" spans="2:7" s="58" customFormat="1" ht="12.75">
      <c r="B172" s="27"/>
      <c r="C172" s="31"/>
      <c r="D172" s="31">
        <v>4410</v>
      </c>
      <c r="E172" s="32" t="s">
        <v>424</v>
      </c>
      <c r="F172" s="51">
        <v>2000</v>
      </c>
      <c r="G172" s="341" t="s">
        <v>166</v>
      </c>
    </row>
    <row r="173" spans="2:7" s="58" customFormat="1" ht="25.5">
      <c r="B173" s="27"/>
      <c r="C173" s="31"/>
      <c r="D173" s="31">
        <v>4440</v>
      </c>
      <c r="E173" s="32" t="s">
        <v>432</v>
      </c>
      <c r="F173" s="51">
        <v>15566</v>
      </c>
      <c r="G173" s="341" t="s">
        <v>155</v>
      </c>
    </row>
    <row r="174" spans="2:7" s="58" customFormat="1" ht="38.25">
      <c r="B174" s="27"/>
      <c r="C174" s="31"/>
      <c r="D174" s="31">
        <v>4740</v>
      </c>
      <c r="E174" s="32" t="s">
        <v>433</v>
      </c>
      <c r="F174" s="51">
        <v>700</v>
      </c>
      <c r="G174" s="341" t="s">
        <v>156</v>
      </c>
    </row>
    <row r="175" spans="2:7" s="58" customFormat="1" ht="25.5">
      <c r="B175" s="27"/>
      <c r="C175" s="31"/>
      <c r="D175" s="31">
        <v>4750</v>
      </c>
      <c r="E175" s="32" t="s">
        <v>434</v>
      </c>
      <c r="F175" s="51">
        <v>1500</v>
      </c>
      <c r="G175" s="341" t="s">
        <v>167</v>
      </c>
    </row>
    <row r="176" spans="2:7" s="58" customFormat="1" ht="37.5" customHeight="1" hidden="1">
      <c r="B176" s="27"/>
      <c r="C176" s="31"/>
      <c r="D176" s="31">
        <v>6060</v>
      </c>
      <c r="E176" s="32" t="s">
        <v>419</v>
      </c>
      <c r="F176" s="51"/>
      <c r="G176" s="341" t="s">
        <v>168</v>
      </c>
    </row>
    <row r="177" spans="2:7" s="58" customFormat="1" ht="12.75">
      <c r="B177" s="27"/>
      <c r="C177" s="16">
        <v>80104</v>
      </c>
      <c r="D177" s="16"/>
      <c r="E177" s="19" t="s">
        <v>395</v>
      </c>
      <c r="F177" s="68">
        <f>SUM(F178:F198)</f>
        <v>1064626</v>
      </c>
      <c r="G177" s="341"/>
    </row>
    <row r="178" spans="2:7" s="58" customFormat="1" ht="33.75">
      <c r="B178" s="33"/>
      <c r="C178" s="31"/>
      <c r="D178" s="31">
        <v>2540</v>
      </c>
      <c r="E178" s="32" t="s">
        <v>532</v>
      </c>
      <c r="F178" s="51">
        <v>234000</v>
      </c>
      <c r="G178" s="341" t="s">
        <v>169</v>
      </c>
    </row>
    <row r="179" spans="2:7" s="58" customFormat="1" ht="31.5" customHeight="1">
      <c r="B179" s="27"/>
      <c r="C179" s="31"/>
      <c r="D179" s="31">
        <v>3020</v>
      </c>
      <c r="E179" s="32" t="s">
        <v>425</v>
      </c>
      <c r="F179" s="51">
        <v>21270</v>
      </c>
      <c r="G179" s="341" t="s">
        <v>170</v>
      </c>
    </row>
    <row r="180" spans="2:7" s="58" customFormat="1" ht="12.75">
      <c r="B180" s="27"/>
      <c r="C180" s="31"/>
      <c r="D180" s="31">
        <v>4010</v>
      </c>
      <c r="E180" s="32" t="s">
        <v>421</v>
      </c>
      <c r="F180" s="51">
        <v>526100</v>
      </c>
      <c r="G180" s="467" t="s">
        <v>145</v>
      </c>
    </row>
    <row r="181" spans="2:7" s="58" customFormat="1" ht="17.25" customHeight="1">
      <c r="B181" s="27"/>
      <c r="C181" s="31"/>
      <c r="D181" s="31">
        <v>4040</v>
      </c>
      <c r="E181" s="32" t="s">
        <v>426</v>
      </c>
      <c r="F181" s="51">
        <v>41490</v>
      </c>
      <c r="G181" s="468"/>
    </row>
    <row r="182" spans="2:7" s="58" customFormat="1" ht="12.75">
      <c r="B182" s="27"/>
      <c r="C182" s="31"/>
      <c r="D182" s="31">
        <v>4110</v>
      </c>
      <c r="E182" s="32" t="s">
        <v>422</v>
      </c>
      <c r="F182" s="51">
        <v>86800</v>
      </c>
      <c r="G182" s="468"/>
    </row>
    <row r="183" spans="2:7" s="58" customFormat="1" ht="12.75">
      <c r="B183" s="27"/>
      <c r="C183" s="31"/>
      <c r="D183" s="31">
        <v>4120</v>
      </c>
      <c r="E183" s="32" t="s">
        <v>526</v>
      </c>
      <c r="F183" s="51">
        <v>10500</v>
      </c>
      <c r="G183" s="469"/>
    </row>
    <row r="184" spans="2:7" s="58" customFormat="1" ht="22.5">
      <c r="B184" s="27"/>
      <c r="C184" s="31"/>
      <c r="D184" s="31">
        <v>4210</v>
      </c>
      <c r="E184" s="32" t="s">
        <v>403</v>
      </c>
      <c r="F184" s="51">
        <v>20000</v>
      </c>
      <c r="G184" s="341" t="s">
        <v>171</v>
      </c>
    </row>
    <row r="185" spans="2:7" s="58" customFormat="1" ht="12.75">
      <c r="B185" s="27"/>
      <c r="C185" s="31"/>
      <c r="D185" s="31">
        <v>4240</v>
      </c>
      <c r="E185" s="32" t="s">
        <v>529</v>
      </c>
      <c r="F185" s="51">
        <v>20000</v>
      </c>
      <c r="G185" s="341" t="s">
        <v>161</v>
      </c>
    </row>
    <row r="186" spans="2:7" s="58" customFormat="1" ht="12.75">
      <c r="B186" s="27"/>
      <c r="C186" s="31"/>
      <c r="D186" s="31">
        <v>4260</v>
      </c>
      <c r="E186" s="32" t="s">
        <v>423</v>
      </c>
      <c r="F186" s="51">
        <v>45000</v>
      </c>
      <c r="G186" s="341" t="s">
        <v>162</v>
      </c>
    </row>
    <row r="187" spans="2:7" s="58" customFormat="1" ht="22.5">
      <c r="B187" s="27"/>
      <c r="C187" s="31"/>
      <c r="D187" s="31">
        <v>4270</v>
      </c>
      <c r="E187" s="32" t="s">
        <v>404</v>
      </c>
      <c r="F187" s="51">
        <v>4000</v>
      </c>
      <c r="G187" s="341" t="s">
        <v>172</v>
      </c>
    </row>
    <row r="188" spans="2:7" s="58" customFormat="1" ht="12.75">
      <c r="B188" s="27"/>
      <c r="C188" s="31"/>
      <c r="D188" s="31">
        <v>4280</v>
      </c>
      <c r="E188" s="32" t="s">
        <v>428</v>
      </c>
      <c r="F188" s="51">
        <v>1500</v>
      </c>
      <c r="G188" s="349" t="s">
        <v>106</v>
      </c>
    </row>
    <row r="189" spans="2:7" s="58" customFormat="1" ht="12.75">
      <c r="B189" s="27"/>
      <c r="C189" s="31"/>
      <c r="D189" s="31">
        <v>4300</v>
      </c>
      <c r="E189" s="32" t="s">
        <v>405</v>
      </c>
      <c r="F189" s="51">
        <v>7000</v>
      </c>
      <c r="G189" s="341" t="s">
        <v>164</v>
      </c>
    </row>
    <row r="190" spans="2:7" s="58" customFormat="1" ht="12.75">
      <c r="B190" s="27"/>
      <c r="C190" s="31"/>
      <c r="D190" s="31">
        <v>4350</v>
      </c>
      <c r="E190" s="32" t="s">
        <v>429</v>
      </c>
      <c r="F190" s="51">
        <v>300</v>
      </c>
      <c r="G190" s="341" t="s">
        <v>165</v>
      </c>
    </row>
    <row r="191" spans="2:7" s="58" customFormat="1" ht="38.25">
      <c r="B191" s="27"/>
      <c r="C191" s="31"/>
      <c r="D191" s="31">
        <v>4360</v>
      </c>
      <c r="E191" s="32" t="s">
        <v>430</v>
      </c>
      <c r="F191" s="51">
        <v>400</v>
      </c>
      <c r="G191" s="341" t="s">
        <v>173</v>
      </c>
    </row>
    <row r="192" spans="2:7" s="58" customFormat="1" ht="25.5">
      <c r="B192" s="27"/>
      <c r="C192" s="31"/>
      <c r="D192" s="31">
        <v>4370</v>
      </c>
      <c r="E192" s="32" t="s">
        <v>431</v>
      </c>
      <c r="F192" s="51">
        <v>2500</v>
      </c>
      <c r="G192" s="341"/>
    </row>
    <row r="193" spans="2:7" s="58" customFormat="1" ht="12.75">
      <c r="B193" s="27"/>
      <c r="C193" s="31"/>
      <c r="D193" s="31">
        <v>4410</v>
      </c>
      <c r="E193" s="32" t="s">
        <v>424</v>
      </c>
      <c r="F193" s="51">
        <v>1000</v>
      </c>
      <c r="G193" s="341" t="s">
        <v>174</v>
      </c>
    </row>
    <row r="194" spans="2:7" s="58" customFormat="1" ht="12.75">
      <c r="B194" s="27"/>
      <c r="C194" s="31"/>
      <c r="D194" s="31">
        <v>4430</v>
      </c>
      <c r="E194" s="32" t="s">
        <v>530</v>
      </c>
      <c r="F194" s="51">
        <v>500</v>
      </c>
      <c r="G194" s="341" t="s">
        <v>175</v>
      </c>
    </row>
    <row r="195" spans="2:7" s="58" customFormat="1" ht="25.5">
      <c r="B195" s="27"/>
      <c r="C195" s="31"/>
      <c r="D195" s="31">
        <v>4440</v>
      </c>
      <c r="E195" s="32" t="s">
        <v>432</v>
      </c>
      <c r="F195" s="51">
        <v>30266</v>
      </c>
      <c r="G195" s="341" t="s">
        <v>155</v>
      </c>
    </row>
    <row r="196" spans="2:7" s="58" customFormat="1" ht="30" customHeight="1">
      <c r="B196" s="27"/>
      <c r="C196" s="31"/>
      <c r="D196" s="31">
        <v>4740</v>
      </c>
      <c r="E196" s="32" t="s">
        <v>433</v>
      </c>
      <c r="F196" s="51">
        <v>2000</v>
      </c>
      <c r="G196" s="341" t="s">
        <v>156</v>
      </c>
    </row>
    <row r="197" spans="2:7" s="58" customFormat="1" ht="25.5">
      <c r="B197" s="27"/>
      <c r="C197" s="31"/>
      <c r="D197" s="31">
        <v>6050</v>
      </c>
      <c r="E197" s="32" t="s">
        <v>408</v>
      </c>
      <c r="F197" s="51">
        <v>10000</v>
      </c>
      <c r="G197" s="341" t="s">
        <v>176</v>
      </c>
    </row>
    <row r="198" spans="2:7" s="58" customFormat="1" ht="25.5" hidden="1">
      <c r="B198" s="27"/>
      <c r="C198" s="31"/>
      <c r="D198" s="31">
        <v>6060</v>
      </c>
      <c r="E198" s="32" t="s">
        <v>419</v>
      </c>
      <c r="F198" s="51"/>
      <c r="G198" s="341" t="s">
        <v>177</v>
      </c>
    </row>
    <row r="199" spans="2:7" s="58" customFormat="1" ht="12.75">
      <c r="B199" s="27"/>
      <c r="C199" s="16">
        <v>80110</v>
      </c>
      <c r="D199" s="16"/>
      <c r="E199" s="19" t="s">
        <v>396</v>
      </c>
      <c r="F199" s="68">
        <f>SUM(F200:F220)</f>
        <v>1615943</v>
      </c>
      <c r="G199" s="341"/>
    </row>
    <row r="200" spans="2:7" s="58" customFormat="1" ht="25.5">
      <c r="B200" s="27"/>
      <c r="C200" s="16"/>
      <c r="D200" s="31">
        <v>3020</v>
      </c>
      <c r="E200" s="32" t="s">
        <v>425</v>
      </c>
      <c r="F200" s="51">
        <v>75220</v>
      </c>
      <c r="G200" s="341" t="s">
        <v>170</v>
      </c>
    </row>
    <row r="201" spans="2:7" s="58" customFormat="1" ht="20.25" customHeight="1">
      <c r="B201" s="27"/>
      <c r="C201" s="16"/>
      <c r="D201" s="31">
        <v>4010</v>
      </c>
      <c r="E201" s="32" t="s">
        <v>421</v>
      </c>
      <c r="F201" s="51">
        <v>973960</v>
      </c>
      <c r="G201" s="467" t="s">
        <v>178</v>
      </c>
    </row>
    <row r="202" spans="2:7" s="58" customFormat="1" ht="12.75">
      <c r="B202" s="27"/>
      <c r="C202" s="16"/>
      <c r="D202" s="31">
        <v>4040</v>
      </c>
      <c r="E202" s="32" t="s">
        <v>426</v>
      </c>
      <c r="F202" s="51">
        <v>86100</v>
      </c>
      <c r="G202" s="468"/>
    </row>
    <row r="203" spans="2:7" s="58" customFormat="1" ht="12.75">
      <c r="B203" s="27"/>
      <c r="C203" s="68"/>
      <c r="D203" s="31">
        <v>4110</v>
      </c>
      <c r="E203" s="32" t="s">
        <v>422</v>
      </c>
      <c r="F203" s="51">
        <v>168500</v>
      </c>
      <c r="G203" s="468"/>
    </row>
    <row r="204" spans="2:7" s="58" customFormat="1" ht="12.75">
      <c r="B204" s="27"/>
      <c r="C204" s="16"/>
      <c r="D204" s="31">
        <v>4120</v>
      </c>
      <c r="E204" s="32" t="s">
        <v>526</v>
      </c>
      <c r="F204" s="51">
        <v>26900</v>
      </c>
      <c r="G204" s="469"/>
    </row>
    <row r="205" spans="2:7" s="58" customFormat="1" ht="12.75">
      <c r="B205" s="27"/>
      <c r="C205" s="16"/>
      <c r="D205" s="31">
        <v>4210</v>
      </c>
      <c r="E205" s="32" t="s">
        <v>403</v>
      </c>
      <c r="F205" s="51">
        <v>30000</v>
      </c>
      <c r="G205" s="341" t="s">
        <v>179</v>
      </c>
    </row>
    <row r="206" spans="2:7" s="58" customFormat="1" ht="12.75">
      <c r="B206" s="27"/>
      <c r="C206" s="16"/>
      <c r="D206" s="31">
        <v>4240</v>
      </c>
      <c r="E206" s="32" t="s">
        <v>529</v>
      </c>
      <c r="F206" s="51">
        <v>5000</v>
      </c>
      <c r="G206" s="341" t="s">
        <v>180</v>
      </c>
    </row>
    <row r="207" spans="2:7" s="58" customFormat="1" ht="12.75">
      <c r="B207" s="27"/>
      <c r="C207" s="16"/>
      <c r="D207" s="31">
        <v>4260</v>
      </c>
      <c r="E207" s="32" t="s">
        <v>423</v>
      </c>
      <c r="F207" s="51">
        <v>130000</v>
      </c>
      <c r="G207" s="341" t="s">
        <v>181</v>
      </c>
    </row>
    <row r="208" spans="2:7" s="58" customFormat="1" ht="12.75">
      <c r="B208" s="27"/>
      <c r="C208" s="16"/>
      <c r="D208" s="31">
        <v>4270</v>
      </c>
      <c r="E208" s="32" t="s">
        <v>404</v>
      </c>
      <c r="F208" s="51">
        <v>3000</v>
      </c>
      <c r="G208" s="341" t="s">
        <v>182</v>
      </c>
    </row>
    <row r="209" spans="2:7" s="58" customFormat="1" ht="12.75">
      <c r="B209" s="27"/>
      <c r="C209" s="16"/>
      <c r="D209" s="31">
        <v>4280</v>
      </c>
      <c r="E209" s="32" t="s">
        <v>428</v>
      </c>
      <c r="F209" s="51">
        <v>2400</v>
      </c>
      <c r="G209" s="349" t="s">
        <v>106</v>
      </c>
    </row>
    <row r="210" spans="2:7" s="58" customFormat="1" ht="12.75">
      <c r="B210" s="27"/>
      <c r="C210" s="16"/>
      <c r="D210" s="31">
        <v>4300</v>
      </c>
      <c r="E210" s="32" t="s">
        <v>405</v>
      </c>
      <c r="F210" s="51">
        <v>12000</v>
      </c>
      <c r="G210" s="341" t="s">
        <v>183</v>
      </c>
    </row>
    <row r="211" spans="2:7" s="58" customFormat="1" ht="12.75">
      <c r="B211" s="27"/>
      <c r="C211" s="16"/>
      <c r="D211" s="31">
        <v>4350</v>
      </c>
      <c r="E211" s="32" t="s">
        <v>429</v>
      </c>
      <c r="F211" s="51">
        <v>1000</v>
      </c>
      <c r="G211" s="341" t="s">
        <v>184</v>
      </c>
    </row>
    <row r="212" spans="2:7" s="58" customFormat="1" ht="38.25">
      <c r="B212" s="27"/>
      <c r="C212" s="16"/>
      <c r="D212" s="31">
        <v>4360</v>
      </c>
      <c r="E212" s="32" t="s">
        <v>430</v>
      </c>
      <c r="F212" s="51">
        <v>400</v>
      </c>
      <c r="G212" s="341" t="s">
        <v>173</v>
      </c>
    </row>
    <row r="213" spans="2:7" s="58" customFormat="1" ht="30.75" customHeight="1">
      <c r="B213" s="27"/>
      <c r="C213" s="16"/>
      <c r="D213" s="31">
        <v>4370</v>
      </c>
      <c r="E213" s="32" t="s">
        <v>431</v>
      </c>
      <c r="F213" s="51">
        <v>3600</v>
      </c>
      <c r="G213" s="341" t="s">
        <v>151</v>
      </c>
    </row>
    <row r="214" spans="2:7" s="58" customFormat="1" ht="12.75">
      <c r="B214" s="27"/>
      <c r="C214" s="16"/>
      <c r="D214" s="31">
        <v>4410</v>
      </c>
      <c r="E214" s="32" t="s">
        <v>424</v>
      </c>
      <c r="F214" s="51">
        <v>3200</v>
      </c>
      <c r="G214" s="341" t="s">
        <v>174</v>
      </c>
    </row>
    <row r="215" spans="2:7" s="58" customFormat="1" ht="12.75">
      <c r="B215" s="27"/>
      <c r="C215" s="16"/>
      <c r="D215" s="31">
        <v>4430</v>
      </c>
      <c r="E215" s="32" t="s">
        <v>530</v>
      </c>
      <c r="F215" s="51">
        <v>7000</v>
      </c>
      <c r="G215" s="341" t="s">
        <v>175</v>
      </c>
    </row>
    <row r="216" spans="2:7" s="58" customFormat="1" ht="25.5">
      <c r="B216" s="27"/>
      <c r="C216" s="16"/>
      <c r="D216" s="31">
        <v>4440</v>
      </c>
      <c r="E216" s="32" t="s">
        <v>432</v>
      </c>
      <c r="F216" s="51">
        <v>65663</v>
      </c>
      <c r="G216" s="341" t="s">
        <v>155</v>
      </c>
    </row>
    <row r="217" spans="2:7" s="58" customFormat="1" ht="38.25">
      <c r="B217" s="27"/>
      <c r="C217" s="16"/>
      <c r="D217" s="31">
        <v>4740</v>
      </c>
      <c r="E217" s="32" t="s">
        <v>433</v>
      </c>
      <c r="F217" s="51">
        <v>3500</v>
      </c>
      <c r="G217" s="341" t="s">
        <v>156</v>
      </c>
    </row>
    <row r="218" spans="2:7" s="58" customFormat="1" ht="34.5" customHeight="1">
      <c r="B218" s="27"/>
      <c r="C218" s="16"/>
      <c r="D218" s="31">
        <v>4750</v>
      </c>
      <c r="E218" s="32" t="s">
        <v>434</v>
      </c>
      <c r="F218" s="51">
        <v>4500</v>
      </c>
      <c r="G218" s="341" t="s">
        <v>185</v>
      </c>
    </row>
    <row r="219" spans="2:7" s="58" customFormat="1" ht="25.5" hidden="1">
      <c r="B219" s="27"/>
      <c r="C219" s="16"/>
      <c r="D219" s="31">
        <v>6050</v>
      </c>
      <c r="E219" s="32" t="s">
        <v>408</v>
      </c>
      <c r="F219" s="51"/>
      <c r="G219" s="341" t="s">
        <v>186</v>
      </c>
    </row>
    <row r="220" spans="2:7" s="58" customFormat="1" ht="25.5">
      <c r="B220" s="27"/>
      <c r="C220" s="16"/>
      <c r="D220" s="31">
        <v>6060</v>
      </c>
      <c r="E220" s="32" t="s">
        <v>419</v>
      </c>
      <c r="F220" s="51">
        <v>14000</v>
      </c>
      <c r="G220" s="341" t="s">
        <v>187</v>
      </c>
    </row>
    <row r="221" spans="2:7" s="58" customFormat="1" ht="12.75">
      <c r="B221" s="27"/>
      <c r="C221" s="16">
        <v>80113</v>
      </c>
      <c r="D221" s="16"/>
      <c r="E221" s="19" t="s">
        <v>534</v>
      </c>
      <c r="F221" s="68">
        <f>SUM(F222:F229)</f>
        <v>374440</v>
      </c>
      <c r="G221" s="341"/>
    </row>
    <row r="222" spans="2:7" s="58" customFormat="1" ht="25.5">
      <c r="B222" s="27"/>
      <c r="C222" s="16"/>
      <c r="D222" s="31">
        <v>3020</v>
      </c>
      <c r="E222" s="32" t="s">
        <v>425</v>
      </c>
      <c r="F222" s="51">
        <v>300</v>
      </c>
      <c r="G222" s="341" t="s">
        <v>188</v>
      </c>
    </row>
    <row r="223" spans="2:7" s="58" customFormat="1" ht="12.75">
      <c r="B223" s="27"/>
      <c r="C223" s="16"/>
      <c r="D223" s="31">
        <v>4010</v>
      </c>
      <c r="E223" s="32" t="s">
        <v>421</v>
      </c>
      <c r="F223" s="51">
        <v>31300</v>
      </c>
      <c r="G223" s="471" t="s">
        <v>189</v>
      </c>
    </row>
    <row r="224" spans="2:7" s="58" customFormat="1" ht="12.75">
      <c r="B224" s="27"/>
      <c r="C224" s="16"/>
      <c r="D224" s="31">
        <v>4040</v>
      </c>
      <c r="E224" s="32" t="s">
        <v>426</v>
      </c>
      <c r="F224" s="51">
        <v>2800</v>
      </c>
      <c r="G224" s="471"/>
    </row>
    <row r="225" spans="2:7" s="58" customFormat="1" ht="12.75">
      <c r="B225" s="27"/>
      <c r="C225" s="16"/>
      <c r="D225" s="31">
        <v>4110</v>
      </c>
      <c r="E225" s="32" t="s">
        <v>422</v>
      </c>
      <c r="F225" s="51">
        <v>5300</v>
      </c>
      <c r="G225" s="471"/>
    </row>
    <row r="226" spans="2:7" s="58" customFormat="1" ht="12.75">
      <c r="B226" s="27"/>
      <c r="C226" s="16"/>
      <c r="D226" s="31">
        <v>4120</v>
      </c>
      <c r="E226" s="32" t="s">
        <v>526</v>
      </c>
      <c r="F226" s="51">
        <v>840</v>
      </c>
      <c r="G226" s="471"/>
    </row>
    <row r="227" spans="2:7" s="58" customFormat="1" ht="12.75">
      <c r="B227" s="27"/>
      <c r="C227" s="16"/>
      <c r="D227" s="31">
        <v>4280</v>
      </c>
      <c r="E227" s="32" t="s">
        <v>428</v>
      </c>
      <c r="F227" s="51">
        <v>200</v>
      </c>
      <c r="G227" s="349" t="s">
        <v>106</v>
      </c>
    </row>
    <row r="228" spans="2:7" s="58" customFormat="1" ht="22.5">
      <c r="B228" s="27"/>
      <c r="C228" s="31"/>
      <c r="D228" s="31">
        <v>4300</v>
      </c>
      <c r="E228" s="32" t="s">
        <v>405</v>
      </c>
      <c r="F228" s="51">
        <v>332000</v>
      </c>
      <c r="G228" s="341" t="s">
        <v>190</v>
      </c>
    </row>
    <row r="229" spans="2:7" s="58" customFormat="1" ht="25.5">
      <c r="B229" s="27"/>
      <c r="C229" s="31"/>
      <c r="D229" s="31">
        <v>4440</v>
      </c>
      <c r="E229" s="32" t="s">
        <v>432</v>
      </c>
      <c r="F229" s="51">
        <v>1700</v>
      </c>
      <c r="G229" s="341" t="s">
        <v>155</v>
      </c>
    </row>
    <row r="230" spans="2:7" s="58" customFormat="1" ht="25.5" customHeight="1">
      <c r="B230" s="27"/>
      <c r="C230" s="16">
        <v>80114</v>
      </c>
      <c r="D230" s="16"/>
      <c r="E230" s="19" t="s">
        <v>440</v>
      </c>
      <c r="F230" s="68">
        <f>SUM(F231:F243)</f>
        <v>193750</v>
      </c>
      <c r="G230" s="341"/>
    </row>
    <row r="231" spans="2:7" s="58" customFormat="1" ht="25.5">
      <c r="B231" s="27"/>
      <c r="C231" s="31"/>
      <c r="D231" s="31">
        <v>3020</v>
      </c>
      <c r="E231" s="32" t="s">
        <v>425</v>
      </c>
      <c r="F231" s="51">
        <v>500</v>
      </c>
      <c r="G231" s="341" t="s">
        <v>191</v>
      </c>
    </row>
    <row r="232" spans="2:7" s="58" customFormat="1" ht="12.75">
      <c r="B232" s="27"/>
      <c r="C232" s="31"/>
      <c r="D232" s="31">
        <v>4010</v>
      </c>
      <c r="E232" s="32" t="s">
        <v>421</v>
      </c>
      <c r="F232" s="51">
        <v>126600</v>
      </c>
      <c r="G232" s="467" t="s">
        <v>192</v>
      </c>
    </row>
    <row r="233" spans="2:7" s="58" customFormat="1" ht="15" customHeight="1">
      <c r="B233" s="27"/>
      <c r="C233" s="31"/>
      <c r="D233" s="31">
        <v>4040</v>
      </c>
      <c r="E233" s="32" t="s">
        <v>426</v>
      </c>
      <c r="F233" s="51">
        <v>9950</v>
      </c>
      <c r="G233" s="468"/>
    </row>
    <row r="234" spans="2:7" s="58" customFormat="1" ht="12.75">
      <c r="B234" s="27"/>
      <c r="C234" s="31"/>
      <c r="D234" s="31">
        <v>4110</v>
      </c>
      <c r="E234" s="32" t="s">
        <v>422</v>
      </c>
      <c r="F234" s="51">
        <v>20950</v>
      </c>
      <c r="G234" s="468"/>
    </row>
    <row r="235" spans="2:7" s="58" customFormat="1" ht="12.75">
      <c r="B235" s="27"/>
      <c r="C235" s="31"/>
      <c r="D235" s="31">
        <v>4120</v>
      </c>
      <c r="E235" s="32" t="s">
        <v>526</v>
      </c>
      <c r="F235" s="51">
        <v>3350</v>
      </c>
      <c r="G235" s="469"/>
    </row>
    <row r="236" spans="2:7" s="58" customFormat="1" ht="12.75">
      <c r="B236" s="27"/>
      <c r="C236" s="31"/>
      <c r="D236" s="31">
        <v>4210</v>
      </c>
      <c r="E236" s="32" t="s">
        <v>403</v>
      </c>
      <c r="F236" s="51">
        <v>7000</v>
      </c>
      <c r="G236" s="341" t="s">
        <v>193</v>
      </c>
    </row>
    <row r="237" spans="2:7" s="58" customFormat="1" ht="12.75">
      <c r="B237" s="27"/>
      <c r="C237" s="31"/>
      <c r="D237" s="31">
        <v>4270</v>
      </c>
      <c r="E237" s="32" t="s">
        <v>404</v>
      </c>
      <c r="F237" s="51">
        <v>3000</v>
      </c>
      <c r="G237" s="341" t="s">
        <v>194</v>
      </c>
    </row>
    <row r="238" spans="2:7" s="58" customFormat="1" ht="12.75" customHeight="1">
      <c r="B238" s="27"/>
      <c r="C238" s="31"/>
      <c r="D238" s="31">
        <v>4280</v>
      </c>
      <c r="E238" s="32" t="s">
        <v>428</v>
      </c>
      <c r="F238" s="51">
        <v>300</v>
      </c>
      <c r="G238" s="349" t="s">
        <v>106</v>
      </c>
    </row>
    <row r="239" spans="2:7" s="58" customFormat="1" ht="22.5">
      <c r="B239" s="27"/>
      <c r="C239" s="31"/>
      <c r="D239" s="31">
        <v>4300</v>
      </c>
      <c r="E239" s="32" t="s">
        <v>405</v>
      </c>
      <c r="F239" s="51">
        <v>10000</v>
      </c>
      <c r="G239" s="341" t="s">
        <v>195</v>
      </c>
    </row>
    <row r="240" spans="2:7" s="58" customFormat="1" ht="12.75">
      <c r="B240" s="27"/>
      <c r="C240" s="31"/>
      <c r="D240" s="31">
        <v>4410</v>
      </c>
      <c r="E240" s="32" t="s">
        <v>424</v>
      </c>
      <c r="F240" s="51">
        <v>300</v>
      </c>
      <c r="G240" s="341" t="s">
        <v>196</v>
      </c>
    </row>
    <row r="241" spans="2:7" s="58" customFormat="1" ht="25.5">
      <c r="B241" s="27"/>
      <c r="C241" s="31"/>
      <c r="D241" s="31">
        <v>4440</v>
      </c>
      <c r="E241" s="32" t="s">
        <v>432</v>
      </c>
      <c r="F241" s="51">
        <v>3300</v>
      </c>
      <c r="G241" s="341" t="s">
        <v>155</v>
      </c>
    </row>
    <row r="242" spans="2:7" s="58" customFormat="1" ht="38.25">
      <c r="B242" s="27"/>
      <c r="C242" s="31"/>
      <c r="D242" s="31">
        <v>4740</v>
      </c>
      <c r="E242" s="32" t="s">
        <v>433</v>
      </c>
      <c r="F242" s="51">
        <v>500</v>
      </c>
      <c r="G242" s="341" t="s">
        <v>197</v>
      </c>
    </row>
    <row r="243" spans="2:7" s="58" customFormat="1" ht="25.5">
      <c r="B243" s="27"/>
      <c r="C243" s="31"/>
      <c r="D243" s="31">
        <v>6060</v>
      </c>
      <c r="E243" s="32" t="s">
        <v>419</v>
      </c>
      <c r="F243" s="51">
        <v>8000</v>
      </c>
      <c r="G243" s="341" t="s">
        <v>198</v>
      </c>
    </row>
    <row r="244" spans="2:7" s="58" customFormat="1" ht="12.75">
      <c r="B244" s="27"/>
      <c r="C244" s="16">
        <v>80146</v>
      </c>
      <c r="D244" s="16"/>
      <c r="E244" s="19" t="s">
        <v>535</v>
      </c>
      <c r="F244" s="68">
        <f>F245</f>
        <v>25430</v>
      </c>
      <c r="G244" s="471" t="s">
        <v>199</v>
      </c>
    </row>
    <row r="245" spans="2:7" s="58" customFormat="1" ht="40.5" customHeight="1">
      <c r="B245" s="27"/>
      <c r="C245" s="31"/>
      <c r="D245" s="31">
        <v>4300</v>
      </c>
      <c r="E245" s="32" t="s">
        <v>405</v>
      </c>
      <c r="F245" s="51">
        <v>25430</v>
      </c>
      <c r="G245" s="471"/>
    </row>
    <row r="246" spans="2:7" s="58" customFormat="1" ht="12.75">
      <c r="B246" s="27"/>
      <c r="C246" s="16">
        <v>80195</v>
      </c>
      <c r="D246" s="16"/>
      <c r="E246" s="19" t="s">
        <v>397</v>
      </c>
      <c r="F246" s="68">
        <f>SUM(F247:F249)</f>
        <v>55113</v>
      </c>
      <c r="G246" s="341"/>
    </row>
    <row r="247" spans="2:7" s="58" customFormat="1" ht="12.75" customHeight="1" hidden="1">
      <c r="B247" s="33"/>
      <c r="C247" s="31"/>
      <c r="D247" s="31">
        <v>4170</v>
      </c>
      <c r="E247" s="32" t="s">
        <v>427</v>
      </c>
      <c r="F247" s="51"/>
      <c r="G247" s="341" t="s">
        <v>200</v>
      </c>
    </row>
    <row r="248" spans="2:7" s="58" customFormat="1" ht="14.25" customHeight="1" hidden="1">
      <c r="B248" s="33"/>
      <c r="C248" s="31"/>
      <c r="D248" s="31">
        <v>4300</v>
      </c>
      <c r="E248" s="32" t="s">
        <v>405</v>
      </c>
      <c r="F248" s="51"/>
      <c r="G248" s="341"/>
    </row>
    <row r="249" spans="2:7" s="58" customFormat="1" ht="33.75">
      <c r="B249" s="27"/>
      <c r="C249" s="31"/>
      <c r="D249" s="31">
        <v>4440</v>
      </c>
      <c r="E249" s="32" t="s">
        <v>432</v>
      </c>
      <c r="F249" s="51">
        <f>37230+17883</f>
        <v>55113</v>
      </c>
      <c r="G249" s="341" t="s">
        <v>201</v>
      </c>
    </row>
    <row r="250" spans="2:7" s="58" customFormat="1" ht="12.75">
      <c r="B250" s="34">
        <v>851</v>
      </c>
      <c r="C250" s="50"/>
      <c r="D250" s="50"/>
      <c r="E250" s="36" t="s">
        <v>463</v>
      </c>
      <c r="F250" s="77">
        <f>F256+F267+F251</f>
        <v>80000</v>
      </c>
      <c r="G250" s="343"/>
    </row>
    <row r="251" spans="2:7" s="81" customFormat="1" ht="12.75">
      <c r="B251" s="37"/>
      <c r="C251" s="40">
        <v>85153</v>
      </c>
      <c r="D251" s="133"/>
      <c r="E251" s="222" t="s">
        <v>202</v>
      </c>
      <c r="F251" s="44">
        <f>SUM(F252:F255)</f>
        <v>14000</v>
      </c>
      <c r="G251" s="342"/>
    </row>
    <row r="252" spans="2:7" s="81" customFormat="1" ht="33.75" customHeight="1">
      <c r="B252" s="37"/>
      <c r="C252" s="133"/>
      <c r="D252" s="31">
        <v>4210</v>
      </c>
      <c r="E252" s="32" t="s">
        <v>403</v>
      </c>
      <c r="F252" s="42">
        <v>3700</v>
      </c>
      <c r="G252" s="467" t="s">
        <v>203</v>
      </c>
    </row>
    <row r="253" spans="2:7" s="81" customFormat="1" ht="12.75">
      <c r="B253" s="37"/>
      <c r="C253" s="133"/>
      <c r="D253" s="31">
        <v>4300</v>
      </c>
      <c r="E253" s="32" t="s">
        <v>405</v>
      </c>
      <c r="F253" s="42">
        <v>10000</v>
      </c>
      <c r="G253" s="468"/>
    </row>
    <row r="254" spans="2:7" s="81" customFormat="1" ht="12.75">
      <c r="B254" s="37"/>
      <c r="C254" s="133"/>
      <c r="D254" s="31">
        <v>4410</v>
      </c>
      <c r="E254" s="32" t="s">
        <v>424</v>
      </c>
      <c r="F254" s="42">
        <v>200</v>
      </c>
      <c r="G254" s="468"/>
    </row>
    <row r="255" spans="2:7" s="81" customFormat="1" ht="38.25">
      <c r="B255" s="37"/>
      <c r="C255" s="133"/>
      <c r="D255" s="31">
        <v>4740</v>
      </c>
      <c r="E255" s="32" t="s">
        <v>433</v>
      </c>
      <c r="F255" s="42">
        <v>100</v>
      </c>
      <c r="G255" s="469"/>
    </row>
    <row r="256" spans="2:7" s="58" customFormat="1" ht="12.75">
      <c r="B256" s="27"/>
      <c r="C256" s="16">
        <v>85154</v>
      </c>
      <c r="D256" s="16"/>
      <c r="E256" s="19" t="s">
        <v>464</v>
      </c>
      <c r="F256" s="68">
        <f>SUM(F257:F266)</f>
        <v>66000</v>
      </c>
      <c r="G256" s="341"/>
    </row>
    <row r="257" spans="2:7" s="58" customFormat="1" ht="38.25">
      <c r="B257" s="27"/>
      <c r="C257" s="16"/>
      <c r="D257" s="31">
        <v>2820</v>
      </c>
      <c r="E257" s="32" t="s">
        <v>599</v>
      </c>
      <c r="F257" s="51">
        <v>6000</v>
      </c>
      <c r="G257" s="467" t="s">
        <v>204</v>
      </c>
    </row>
    <row r="258" spans="2:7" s="58" customFormat="1" ht="12.75" customHeight="1">
      <c r="B258" s="27"/>
      <c r="C258" s="16"/>
      <c r="D258" s="31">
        <v>4170</v>
      </c>
      <c r="E258" s="32" t="s">
        <v>427</v>
      </c>
      <c r="F258" s="51">
        <f>15000+3000</f>
        <v>18000</v>
      </c>
      <c r="G258" s="468"/>
    </row>
    <row r="259" spans="2:7" s="58" customFormat="1" ht="12.75">
      <c r="B259" s="27"/>
      <c r="C259" s="31"/>
      <c r="D259" s="31">
        <v>4210</v>
      </c>
      <c r="E259" s="32" t="s">
        <v>403</v>
      </c>
      <c r="F259" s="51">
        <v>19300</v>
      </c>
      <c r="G259" s="468"/>
    </row>
    <row r="260" spans="2:7" s="58" customFormat="1" ht="12.75">
      <c r="B260" s="27"/>
      <c r="C260" s="31"/>
      <c r="D260" s="31">
        <v>4260</v>
      </c>
      <c r="E260" s="32" t="s">
        <v>423</v>
      </c>
      <c r="F260" s="51">
        <v>6000</v>
      </c>
      <c r="G260" s="468"/>
    </row>
    <row r="261" spans="2:7" s="58" customFormat="1" ht="12.75">
      <c r="B261" s="27"/>
      <c r="C261" s="31"/>
      <c r="D261" s="31">
        <v>4270</v>
      </c>
      <c r="E261" s="32" t="s">
        <v>404</v>
      </c>
      <c r="F261" s="51">
        <v>4000</v>
      </c>
      <c r="G261" s="468"/>
    </row>
    <row r="262" spans="2:7" s="58" customFormat="1" ht="12.75">
      <c r="B262" s="27"/>
      <c r="C262" s="31"/>
      <c r="D262" s="31">
        <v>4300</v>
      </c>
      <c r="E262" s="32" t="s">
        <v>405</v>
      </c>
      <c r="F262" s="51">
        <v>11000</v>
      </c>
      <c r="G262" s="468"/>
    </row>
    <row r="263" spans="2:7" s="58" customFormat="1" ht="25.5">
      <c r="B263" s="27"/>
      <c r="C263" s="31"/>
      <c r="D263" s="31">
        <v>4370</v>
      </c>
      <c r="E263" s="32" t="s">
        <v>431</v>
      </c>
      <c r="F263" s="51">
        <v>700</v>
      </c>
      <c r="G263" s="468"/>
    </row>
    <row r="264" spans="2:7" s="58" customFormat="1" ht="12.75">
      <c r="B264" s="27"/>
      <c r="C264" s="31"/>
      <c r="D264" s="31">
        <v>4410</v>
      </c>
      <c r="E264" s="32" t="s">
        <v>424</v>
      </c>
      <c r="F264" s="51">
        <v>300</v>
      </c>
      <c r="G264" s="468"/>
    </row>
    <row r="265" spans="2:7" s="58" customFormat="1" ht="12.75">
      <c r="B265" s="27"/>
      <c r="C265" s="31"/>
      <c r="D265" s="31">
        <v>4430</v>
      </c>
      <c r="E265" s="32" t="s">
        <v>410</v>
      </c>
      <c r="F265" s="51">
        <v>500</v>
      </c>
      <c r="G265" s="468"/>
    </row>
    <row r="266" spans="2:7" s="58" customFormat="1" ht="32.25" customHeight="1">
      <c r="B266" s="27"/>
      <c r="C266" s="31"/>
      <c r="D266" s="31">
        <v>4740</v>
      </c>
      <c r="E266" s="32" t="s">
        <v>433</v>
      </c>
      <c r="F266" s="51">
        <v>200</v>
      </c>
      <c r="G266" s="469"/>
    </row>
    <row r="267" spans="2:7" s="58" customFormat="1" ht="12.75" hidden="1">
      <c r="B267" s="27"/>
      <c r="C267" s="16">
        <v>85195</v>
      </c>
      <c r="D267" s="16"/>
      <c r="E267" s="19" t="s">
        <v>397</v>
      </c>
      <c r="F267" s="68">
        <f>F268</f>
        <v>0</v>
      </c>
      <c r="G267" s="341"/>
    </row>
    <row r="268" spans="2:7" s="58" customFormat="1" ht="12.75" hidden="1">
      <c r="B268" s="27"/>
      <c r="C268" s="16"/>
      <c r="D268" s="31">
        <v>4270</v>
      </c>
      <c r="E268" s="32" t="s">
        <v>404</v>
      </c>
      <c r="F268" s="51"/>
      <c r="G268" s="341" t="s">
        <v>205</v>
      </c>
    </row>
    <row r="269" spans="2:7" s="58" customFormat="1" ht="63.75" customHeight="1" hidden="1">
      <c r="B269" s="27"/>
      <c r="C269" s="16"/>
      <c r="D269" s="31">
        <v>6300</v>
      </c>
      <c r="E269" s="32" t="s">
        <v>600</v>
      </c>
      <c r="F269" s="68"/>
      <c r="G269" s="341"/>
    </row>
    <row r="270" spans="2:7" s="58" customFormat="1" ht="12.75">
      <c r="B270" s="34">
        <v>852</v>
      </c>
      <c r="C270" s="50"/>
      <c r="D270" s="50"/>
      <c r="E270" s="36" t="s">
        <v>548</v>
      </c>
      <c r="F270" s="77">
        <f>F278+F280+F284+F286+F307+F309+F271</f>
        <v>2838180</v>
      </c>
      <c r="G270" s="343"/>
    </row>
    <row r="271" spans="2:7" s="81" customFormat="1" ht="51">
      <c r="B271" s="37"/>
      <c r="C271" s="40">
        <v>85212</v>
      </c>
      <c r="D271" s="133"/>
      <c r="E271" s="19" t="s">
        <v>549</v>
      </c>
      <c r="F271" s="44">
        <f>SUM(F272:F277)</f>
        <v>1812200</v>
      </c>
      <c r="G271" s="342"/>
    </row>
    <row r="272" spans="2:7" s="81" customFormat="1" ht="12.75">
      <c r="B272" s="37"/>
      <c r="C272" s="133"/>
      <c r="D272" s="31">
        <v>3110</v>
      </c>
      <c r="E272" s="32" t="s">
        <v>553</v>
      </c>
      <c r="F272" s="42">
        <v>1757834</v>
      </c>
      <c r="G272" s="342" t="s">
        <v>206</v>
      </c>
    </row>
    <row r="273" spans="2:7" s="81" customFormat="1" ht="12.75">
      <c r="B273" s="37"/>
      <c r="C273" s="133"/>
      <c r="D273" s="31">
        <v>4010</v>
      </c>
      <c r="E273" s="32" t="s">
        <v>421</v>
      </c>
      <c r="F273" s="42">
        <v>34821</v>
      </c>
      <c r="G273" s="470" t="s">
        <v>207</v>
      </c>
    </row>
    <row r="274" spans="2:7" s="81" customFormat="1" ht="12.75">
      <c r="B274" s="37"/>
      <c r="C274" s="133"/>
      <c r="D274" s="31">
        <v>4110</v>
      </c>
      <c r="E274" s="32" t="s">
        <v>422</v>
      </c>
      <c r="F274" s="42">
        <v>5954</v>
      </c>
      <c r="G274" s="470"/>
    </row>
    <row r="275" spans="2:7" s="81" customFormat="1" ht="12.75">
      <c r="B275" s="37"/>
      <c r="C275" s="133"/>
      <c r="D275" s="31">
        <v>4210</v>
      </c>
      <c r="E275" s="32" t="s">
        <v>403</v>
      </c>
      <c r="F275" s="42">
        <v>2400</v>
      </c>
      <c r="G275" s="470"/>
    </row>
    <row r="276" spans="2:7" s="81" customFormat="1" ht="12.75">
      <c r="B276" s="37"/>
      <c r="C276" s="133"/>
      <c r="D276" s="31">
        <v>4300</v>
      </c>
      <c r="E276" s="32" t="s">
        <v>405</v>
      </c>
      <c r="F276" s="42">
        <v>11000</v>
      </c>
      <c r="G276" s="470"/>
    </row>
    <row r="277" spans="2:7" s="81" customFormat="1" ht="12.75">
      <c r="B277" s="37"/>
      <c r="C277" s="133"/>
      <c r="D277" s="31">
        <v>4410</v>
      </c>
      <c r="E277" s="32" t="s">
        <v>424</v>
      </c>
      <c r="F277" s="42">
        <v>191</v>
      </c>
      <c r="G277" s="470"/>
    </row>
    <row r="278" spans="2:7" s="81" customFormat="1" ht="51">
      <c r="B278" s="37"/>
      <c r="C278" s="16">
        <v>85213</v>
      </c>
      <c r="D278" s="16"/>
      <c r="E278" s="19" t="s">
        <v>550</v>
      </c>
      <c r="F278" s="68">
        <f>F279</f>
        <v>11200</v>
      </c>
      <c r="G278" s="342"/>
    </row>
    <row r="279" spans="2:7" s="81" customFormat="1" ht="69.75" customHeight="1">
      <c r="B279" s="37"/>
      <c r="C279" s="133"/>
      <c r="D279" s="31">
        <v>4130</v>
      </c>
      <c r="E279" s="32" t="s">
        <v>554</v>
      </c>
      <c r="F279" s="42">
        <v>11200</v>
      </c>
      <c r="G279" s="342" t="s">
        <v>208</v>
      </c>
    </row>
    <row r="280" spans="2:7" s="58" customFormat="1" ht="25.5">
      <c r="B280" s="27"/>
      <c r="C280" s="16">
        <v>85214</v>
      </c>
      <c r="D280" s="16"/>
      <c r="E280" s="19" t="s">
        <v>551</v>
      </c>
      <c r="F280" s="68">
        <f>SUM(F281:F283)</f>
        <v>242500</v>
      </c>
      <c r="G280" s="341"/>
    </row>
    <row r="281" spans="2:7" s="58" customFormat="1" ht="25.5" customHeight="1">
      <c r="B281" s="27"/>
      <c r="C281" s="31"/>
      <c r="D281" s="31">
        <v>3110</v>
      </c>
      <c r="E281" s="32" t="s">
        <v>553</v>
      </c>
      <c r="F281" s="51">
        <f>239000-100000</f>
        <v>139000</v>
      </c>
      <c r="G281" s="341" t="s">
        <v>209</v>
      </c>
    </row>
    <row r="282" spans="2:7" s="58" customFormat="1" ht="12.75">
      <c r="B282" s="27"/>
      <c r="C282" s="31"/>
      <c r="D282" s="31">
        <v>4110</v>
      </c>
      <c r="E282" s="32" t="s">
        <v>555</v>
      </c>
      <c r="F282" s="51">
        <v>3500</v>
      </c>
      <c r="G282" s="341"/>
    </row>
    <row r="283" spans="2:7" s="58" customFormat="1" ht="38.25">
      <c r="B283" s="27"/>
      <c r="C283" s="31"/>
      <c r="D283" s="31">
        <v>4330</v>
      </c>
      <c r="E283" s="32" t="s">
        <v>556</v>
      </c>
      <c r="F283" s="51">
        <v>100000</v>
      </c>
      <c r="G283" s="341" t="s">
        <v>210</v>
      </c>
    </row>
    <row r="284" spans="2:7" s="58" customFormat="1" ht="12.75">
      <c r="B284" s="27"/>
      <c r="C284" s="16">
        <v>85215</v>
      </c>
      <c r="D284" s="16"/>
      <c r="E284" s="19" t="s">
        <v>557</v>
      </c>
      <c r="F284" s="68">
        <f>SUM(F285)</f>
        <v>190000</v>
      </c>
      <c r="G284" s="341"/>
    </row>
    <row r="285" spans="2:7" s="58" customFormat="1" ht="42.75" customHeight="1">
      <c r="B285" s="27"/>
      <c r="C285" s="31"/>
      <c r="D285" s="31">
        <v>3110</v>
      </c>
      <c r="E285" s="32" t="s">
        <v>553</v>
      </c>
      <c r="F285" s="51">
        <v>190000</v>
      </c>
      <c r="G285" s="341" t="s">
        <v>211</v>
      </c>
    </row>
    <row r="286" spans="2:7" s="58" customFormat="1" ht="15.75" customHeight="1">
      <c r="B286" s="27"/>
      <c r="C286" s="16">
        <v>85219</v>
      </c>
      <c r="D286" s="16"/>
      <c r="E286" s="19" t="s">
        <v>552</v>
      </c>
      <c r="F286" s="68">
        <f>SUM(F287:F306)</f>
        <v>506280</v>
      </c>
      <c r="G286" s="341" t="s">
        <v>212</v>
      </c>
    </row>
    <row r="287" spans="2:7" s="58" customFormat="1" ht="25.5">
      <c r="B287" s="27"/>
      <c r="C287" s="31"/>
      <c r="D287" s="31">
        <v>3020</v>
      </c>
      <c r="E287" s="32" t="s">
        <v>425</v>
      </c>
      <c r="F287" s="51">
        <v>6000</v>
      </c>
      <c r="G287" s="341" t="s">
        <v>213</v>
      </c>
    </row>
    <row r="288" spans="2:7" s="58" customFormat="1" ht="12.75">
      <c r="B288" s="27"/>
      <c r="C288" s="31"/>
      <c r="D288" s="31">
        <v>4010</v>
      </c>
      <c r="E288" s="32" t="s">
        <v>421</v>
      </c>
      <c r="F288" s="51">
        <v>322780</v>
      </c>
      <c r="G288" s="467" t="s">
        <v>214</v>
      </c>
    </row>
    <row r="289" spans="2:7" s="58" customFormat="1" ht="12.75">
      <c r="B289" s="27"/>
      <c r="C289" s="31"/>
      <c r="D289" s="31">
        <v>4040</v>
      </c>
      <c r="E289" s="32" t="s">
        <v>426</v>
      </c>
      <c r="F289" s="51">
        <v>19900</v>
      </c>
      <c r="G289" s="468"/>
    </row>
    <row r="290" spans="2:7" s="58" customFormat="1" ht="12.75">
      <c r="B290" s="27"/>
      <c r="C290" s="31"/>
      <c r="D290" s="31">
        <v>4110</v>
      </c>
      <c r="E290" s="32" t="s">
        <v>422</v>
      </c>
      <c r="F290" s="51">
        <v>50900</v>
      </c>
      <c r="G290" s="468"/>
    </row>
    <row r="291" spans="2:7" s="58" customFormat="1" ht="12.75">
      <c r="B291" s="27"/>
      <c r="C291" s="31"/>
      <c r="D291" s="31">
        <v>4120</v>
      </c>
      <c r="E291" s="32" t="s">
        <v>558</v>
      </c>
      <c r="F291" s="51">
        <v>7700</v>
      </c>
      <c r="G291" s="469"/>
    </row>
    <row r="292" spans="2:7" s="58" customFormat="1" ht="18" customHeight="1">
      <c r="B292" s="27"/>
      <c r="C292" s="31"/>
      <c r="D292" s="31">
        <v>4170</v>
      </c>
      <c r="E292" s="32" t="s">
        <v>427</v>
      </c>
      <c r="F292" s="51">
        <v>6000</v>
      </c>
      <c r="G292" s="341" t="s">
        <v>215</v>
      </c>
    </row>
    <row r="293" spans="2:7" s="58" customFormat="1" ht="27.75" customHeight="1">
      <c r="B293" s="27"/>
      <c r="C293" s="31"/>
      <c r="D293" s="31">
        <v>4210</v>
      </c>
      <c r="E293" s="32" t="s">
        <v>403</v>
      </c>
      <c r="F293" s="51">
        <v>16000</v>
      </c>
      <c r="G293" s="341" t="s">
        <v>216</v>
      </c>
    </row>
    <row r="294" spans="2:7" s="58" customFormat="1" ht="15.75" customHeight="1">
      <c r="B294" s="27"/>
      <c r="C294" s="31"/>
      <c r="D294" s="31">
        <v>4260</v>
      </c>
      <c r="E294" s="32" t="s">
        <v>423</v>
      </c>
      <c r="F294" s="51">
        <v>9600</v>
      </c>
      <c r="G294" s="341" t="s">
        <v>217</v>
      </c>
    </row>
    <row r="295" spans="2:7" s="58" customFormat="1" ht="16.5" customHeight="1">
      <c r="B295" s="27"/>
      <c r="C295" s="31"/>
      <c r="D295" s="31">
        <v>4270</v>
      </c>
      <c r="E295" s="32" t="s">
        <v>435</v>
      </c>
      <c r="F295" s="51">
        <v>2500</v>
      </c>
      <c r="G295" s="341" t="s">
        <v>218</v>
      </c>
    </row>
    <row r="296" spans="2:7" s="58" customFormat="1" ht="15.75" customHeight="1">
      <c r="B296" s="27"/>
      <c r="C296" s="31"/>
      <c r="D296" s="31">
        <v>4280</v>
      </c>
      <c r="E296" s="32" t="s">
        <v>428</v>
      </c>
      <c r="F296" s="51">
        <v>1000</v>
      </c>
      <c r="G296" s="349" t="s">
        <v>106</v>
      </c>
    </row>
    <row r="297" spans="2:7" s="58" customFormat="1" ht="22.5">
      <c r="B297" s="27"/>
      <c r="C297" s="31"/>
      <c r="D297" s="31">
        <v>4300</v>
      </c>
      <c r="E297" s="32" t="s">
        <v>405</v>
      </c>
      <c r="F297" s="51">
        <v>15500</v>
      </c>
      <c r="G297" s="341" t="s">
        <v>219</v>
      </c>
    </row>
    <row r="298" spans="2:7" s="58" customFormat="1" ht="12.75">
      <c r="B298" s="27"/>
      <c r="C298" s="31"/>
      <c r="D298" s="31">
        <v>4350</v>
      </c>
      <c r="E298" s="32" t="s">
        <v>429</v>
      </c>
      <c r="F298" s="51">
        <v>1000</v>
      </c>
      <c r="G298" s="341"/>
    </row>
    <row r="299" spans="2:7" s="58" customFormat="1" ht="27" customHeight="1">
      <c r="B299" s="27"/>
      <c r="C299" s="31"/>
      <c r="D299" s="31">
        <v>4370</v>
      </c>
      <c r="E299" s="32" t="s">
        <v>431</v>
      </c>
      <c r="F299" s="51">
        <v>7800</v>
      </c>
      <c r="G299" s="341"/>
    </row>
    <row r="300" spans="2:7" s="58" customFormat="1" ht="25.5">
      <c r="B300" s="27"/>
      <c r="C300" s="31"/>
      <c r="D300" s="31">
        <v>4400</v>
      </c>
      <c r="E300" s="32" t="s">
        <v>559</v>
      </c>
      <c r="F300" s="51">
        <v>9600</v>
      </c>
      <c r="G300" s="341"/>
    </row>
    <row r="301" spans="2:7" s="58" customFormat="1" ht="15.75" customHeight="1">
      <c r="B301" s="27"/>
      <c r="C301" s="31"/>
      <c r="D301" s="31">
        <v>4410</v>
      </c>
      <c r="E301" s="32" t="s">
        <v>424</v>
      </c>
      <c r="F301" s="51">
        <v>9000</v>
      </c>
      <c r="G301" s="341" t="s">
        <v>220</v>
      </c>
    </row>
    <row r="302" spans="2:7" s="58" customFormat="1" ht="15.75" customHeight="1">
      <c r="B302" s="27"/>
      <c r="C302" s="31"/>
      <c r="D302" s="31">
        <v>4430</v>
      </c>
      <c r="E302" s="32" t="s">
        <v>410</v>
      </c>
      <c r="F302" s="51">
        <v>1000</v>
      </c>
      <c r="G302" s="341" t="s">
        <v>221</v>
      </c>
    </row>
    <row r="303" spans="2:7" s="58" customFormat="1" ht="25.5">
      <c r="B303" s="27"/>
      <c r="C303" s="31"/>
      <c r="D303" s="31">
        <v>4440</v>
      </c>
      <c r="E303" s="32" t="s">
        <v>432</v>
      </c>
      <c r="F303" s="51">
        <v>8000</v>
      </c>
      <c r="G303" s="341"/>
    </row>
    <row r="304" spans="2:7" s="58" customFormat="1" ht="38.25">
      <c r="B304" s="27"/>
      <c r="C304" s="31"/>
      <c r="D304" s="31">
        <v>4740</v>
      </c>
      <c r="E304" s="32" t="s">
        <v>433</v>
      </c>
      <c r="F304" s="51">
        <v>3000</v>
      </c>
      <c r="G304" s="341" t="s">
        <v>156</v>
      </c>
    </row>
    <row r="305" spans="2:7" s="58" customFormat="1" ht="25.5">
      <c r="B305" s="27"/>
      <c r="C305" s="31"/>
      <c r="D305" s="31">
        <v>4750</v>
      </c>
      <c r="E305" s="32" t="s">
        <v>434</v>
      </c>
      <c r="F305" s="51">
        <v>9000</v>
      </c>
      <c r="G305" s="341"/>
    </row>
    <row r="306" spans="2:7" s="58" customFormat="1" ht="26.25" customHeight="1" hidden="1">
      <c r="B306" s="27"/>
      <c r="C306" s="31"/>
      <c r="D306" s="31">
        <v>6060</v>
      </c>
      <c r="E306" s="32" t="s">
        <v>419</v>
      </c>
      <c r="F306" s="51"/>
      <c r="G306" s="341"/>
    </row>
    <row r="307" spans="2:7" s="58" customFormat="1" ht="25.5">
      <c r="B307" s="27"/>
      <c r="C307" s="16">
        <v>85228</v>
      </c>
      <c r="D307" s="16"/>
      <c r="E307" s="19" t="s">
        <v>560</v>
      </c>
      <c r="F307" s="68">
        <f>F308</f>
        <v>10000</v>
      </c>
      <c r="G307" s="341"/>
    </row>
    <row r="308" spans="2:7" s="58" customFormat="1" ht="19.5" customHeight="1">
      <c r="B308" s="27"/>
      <c r="C308" s="31"/>
      <c r="D308" s="31">
        <v>4170</v>
      </c>
      <c r="E308" s="32" t="s">
        <v>427</v>
      </c>
      <c r="F308" s="51">
        <v>10000</v>
      </c>
      <c r="G308" s="341"/>
    </row>
    <row r="309" spans="2:7" s="58" customFormat="1" ht="15" customHeight="1">
      <c r="B309" s="27"/>
      <c r="C309" s="16">
        <v>85295</v>
      </c>
      <c r="D309" s="16"/>
      <c r="E309" s="19" t="s">
        <v>397</v>
      </c>
      <c r="F309" s="68">
        <f>SUM(F310:F312)</f>
        <v>66000</v>
      </c>
      <c r="G309" s="341"/>
    </row>
    <row r="310" spans="2:7" s="58" customFormat="1" ht="16.5" customHeight="1">
      <c r="B310" s="27"/>
      <c r="C310" s="16"/>
      <c r="D310" s="31">
        <v>3110</v>
      </c>
      <c r="E310" s="32" t="s">
        <v>553</v>
      </c>
      <c r="F310" s="74">
        <v>59000</v>
      </c>
      <c r="G310" s="341" t="s">
        <v>222</v>
      </c>
    </row>
    <row r="311" spans="2:7" s="58" customFormat="1" ht="12.75">
      <c r="B311" s="27"/>
      <c r="C311" s="16"/>
      <c r="D311" s="31">
        <v>4210</v>
      </c>
      <c r="E311" s="32" t="s">
        <v>403</v>
      </c>
      <c r="F311" s="74">
        <v>5000</v>
      </c>
      <c r="G311" s="341" t="s">
        <v>223</v>
      </c>
    </row>
    <row r="312" spans="2:7" s="58" customFormat="1" ht="15" customHeight="1">
      <c r="B312" s="27"/>
      <c r="C312" s="16"/>
      <c r="D312" s="31">
        <v>4300</v>
      </c>
      <c r="E312" s="32" t="s">
        <v>405</v>
      </c>
      <c r="F312" s="74">
        <v>2000</v>
      </c>
      <c r="G312" s="341" t="s">
        <v>224</v>
      </c>
    </row>
    <row r="313" spans="2:7" s="58" customFormat="1" ht="12.75">
      <c r="B313" s="34">
        <v>854</v>
      </c>
      <c r="C313" s="35"/>
      <c r="D313" s="35"/>
      <c r="E313" s="36" t="s">
        <v>580</v>
      </c>
      <c r="F313" s="77">
        <f>F314</f>
        <v>20000</v>
      </c>
      <c r="G313" s="343"/>
    </row>
    <row r="314" spans="2:7" s="58" customFormat="1" ht="12.75">
      <c r="B314" s="27"/>
      <c r="C314" s="16">
        <v>85415</v>
      </c>
      <c r="D314" s="221"/>
      <c r="E314" s="222" t="s">
        <v>581</v>
      </c>
      <c r="F314" s="68">
        <f>F315</f>
        <v>20000</v>
      </c>
      <c r="G314" s="341"/>
    </row>
    <row r="315" spans="2:7" s="58" customFormat="1" ht="22.5">
      <c r="B315" s="27"/>
      <c r="C315" s="16"/>
      <c r="D315" s="31">
        <v>3260</v>
      </c>
      <c r="E315" s="32" t="s">
        <v>598</v>
      </c>
      <c r="F315" s="74">
        <v>20000</v>
      </c>
      <c r="G315" s="341" t="s">
        <v>225</v>
      </c>
    </row>
    <row r="316" spans="2:7" s="58" customFormat="1" ht="25.5">
      <c r="B316" s="34">
        <v>900</v>
      </c>
      <c r="C316" s="35"/>
      <c r="D316" s="35"/>
      <c r="E316" s="36" t="s">
        <v>398</v>
      </c>
      <c r="F316" s="77">
        <f>F317+F323</f>
        <v>494100</v>
      </c>
      <c r="G316" s="343"/>
    </row>
    <row r="317" spans="2:7" s="58" customFormat="1" ht="12.75">
      <c r="B317" s="27"/>
      <c r="C317" s="16">
        <v>90015</v>
      </c>
      <c r="D317" s="16"/>
      <c r="E317" s="19" t="s">
        <v>442</v>
      </c>
      <c r="F317" s="68">
        <f>SUM(F318:F322)</f>
        <v>396000</v>
      </c>
      <c r="G317" s="341"/>
    </row>
    <row r="318" spans="2:7" s="58" customFormat="1" ht="15.75" customHeight="1">
      <c r="B318" s="27"/>
      <c r="C318" s="31"/>
      <c r="D318" s="31">
        <v>4210</v>
      </c>
      <c r="E318" s="32" t="s">
        <v>403</v>
      </c>
      <c r="F318" s="51">
        <v>1000</v>
      </c>
      <c r="G318" s="341" t="s">
        <v>226</v>
      </c>
    </row>
    <row r="319" spans="2:7" s="58" customFormat="1" ht="12.75">
      <c r="B319" s="27"/>
      <c r="C319" s="31"/>
      <c r="D319" s="31">
        <v>4260</v>
      </c>
      <c r="E319" s="32" t="s">
        <v>423</v>
      </c>
      <c r="F319" s="51">
        <v>120000</v>
      </c>
      <c r="G319" s="341" t="s">
        <v>227</v>
      </c>
    </row>
    <row r="320" spans="2:7" s="58" customFormat="1" ht="12.75">
      <c r="B320" s="27"/>
      <c r="C320" s="31"/>
      <c r="D320" s="31">
        <v>4270</v>
      </c>
      <c r="E320" s="32" t="s">
        <v>435</v>
      </c>
      <c r="F320" s="51">
        <v>150000</v>
      </c>
      <c r="G320" s="341" t="s">
        <v>228</v>
      </c>
    </row>
    <row r="321" spans="2:7" s="58" customFormat="1" ht="30.75" customHeight="1" hidden="1">
      <c r="B321" s="27"/>
      <c r="C321" s="31"/>
      <c r="D321" s="31">
        <v>4300</v>
      </c>
      <c r="E321" s="32" t="s">
        <v>405</v>
      </c>
      <c r="F321" s="51"/>
      <c r="G321" s="341" t="s">
        <v>229</v>
      </c>
    </row>
    <row r="322" spans="2:7" s="58" customFormat="1" ht="25.5">
      <c r="B322" s="27"/>
      <c r="C322" s="31"/>
      <c r="D322" s="31">
        <v>6050</v>
      </c>
      <c r="E322" s="32" t="s">
        <v>408</v>
      </c>
      <c r="F322" s="51">
        <v>125000</v>
      </c>
      <c r="G322" s="341" t="s">
        <v>230</v>
      </c>
    </row>
    <row r="323" spans="2:7" s="58" customFormat="1" ht="12.75">
      <c r="B323" s="27"/>
      <c r="C323" s="16">
        <v>90095</v>
      </c>
      <c r="D323" s="16"/>
      <c r="E323" s="19" t="s">
        <v>397</v>
      </c>
      <c r="F323" s="68">
        <f>SUM(F324:F328)</f>
        <v>98100</v>
      </c>
      <c r="G323" s="341"/>
    </row>
    <row r="324" spans="2:7" s="58" customFormat="1" ht="12.75">
      <c r="B324" s="27"/>
      <c r="C324" s="16"/>
      <c r="D324" s="31">
        <v>4170</v>
      </c>
      <c r="E324" s="32" t="s">
        <v>231</v>
      </c>
      <c r="F324" s="51">
        <v>15000</v>
      </c>
      <c r="G324" s="341" t="s">
        <v>232</v>
      </c>
    </row>
    <row r="325" spans="2:7" s="58" customFormat="1" ht="22.5">
      <c r="B325" s="27"/>
      <c r="C325" s="16"/>
      <c r="D325" s="31">
        <v>4210</v>
      </c>
      <c r="E325" s="32" t="s">
        <v>403</v>
      </c>
      <c r="F325" s="51">
        <f>5000+1500</f>
        <v>6500</v>
      </c>
      <c r="G325" s="341" t="s">
        <v>233</v>
      </c>
    </row>
    <row r="326" spans="2:7" s="58" customFormat="1" ht="12.75">
      <c r="B326" s="27"/>
      <c r="C326" s="31"/>
      <c r="D326" s="31">
        <v>4260</v>
      </c>
      <c r="E326" s="32" t="s">
        <v>423</v>
      </c>
      <c r="F326" s="51">
        <v>2600</v>
      </c>
      <c r="G326" s="341" t="s">
        <v>234</v>
      </c>
    </row>
    <row r="327" spans="2:7" s="58" customFormat="1" ht="22.5">
      <c r="B327" s="27"/>
      <c r="C327" s="31"/>
      <c r="D327" s="31">
        <v>4300</v>
      </c>
      <c r="E327" s="32" t="s">
        <v>405</v>
      </c>
      <c r="F327" s="51">
        <f>2000+60000</f>
        <v>62000</v>
      </c>
      <c r="G327" s="341" t="s">
        <v>235</v>
      </c>
    </row>
    <row r="328" spans="2:7" s="58" customFormat="1" ht="12.75">
      <c r="B328" s="27"/>
      <c r="C328" s="31"/>
      <c r="D328" s="31">
        <v>4430</v>
      </c>
      <c r="E328" s="32" t="s">
        <v>410</v>
      </c>
      <c r="F328" s="51">
        <v>12000</v>
      </c>
      <c r="G328" s="341" t="s">
        <v>236</v>
      </c>
    </row>
    <row r="329" spans="2:7" s="58" customFormat="1" ht="25.5">
      <c r="B329" s="34">
        <v>921</v>
      </c>
      <c r="C329" s="35"/>
      <c r="D329" s="35"/>
      <c r="E329" s="36" t="s">
        <v>582</v>
      </c>
      <c r="F329" s="77">
        <f>F330+F332</f>
        <v>483200</v>
      </c>
      <c r="G329" s="343"/>
    </row>
    <row r="330" spans="2:7" s="58" customFormat="1" ht="12.75">
      <c r="B330" s="27"/>
      <c r="C330" s="16">
        <v>92109</v>
      </c>
      <c r="D330" s="16"/>
      <c r="E330" s="19" t="s">
        <v>237</v>
      </c>
      <c r="F330" s="68">
        <f>SUM(F331:F331)</f>
        <v>193200</v>
      </c>
      <c r="G330" s="341"/>
    </row>
    <row r="331" spans="2:7" s="58" customFormat="1" ht="25.5">
      <c r="B331" s="27"/>
      <c r="C331" s="31"/>
      <c r="D331" s="31">
        <v>2480</v>
      </c>
      <c r="E331" s="32" t="s">
        <v>238</v>
      </c>
      <c r="F331" s="51">
        <f>253200-60000</f>
        <v>193200</v>
      </c>
      <c r="G331" s="341" t="s">
        <v>239</v>
      </c>
    </row>
    <row r="332" spans="2:7" s="58" customFormat="1" ht="12.75">
      <c r="B332" s="27"/>
      <c r="C332" s="16">
        <v>92116</v>
      </c>
      <c r="D332" s="16"/>
      <c r="E332" s="19" t="s">
        <v>583</v>
      </c>
      <c r="F332" s="68">
        <f>SUM(F333:F333)</f>
        <v>290000</v>
      </c>
      <c r="G332" s="341"/>
    </row>
    <row r="333" spans="2:7" s="58" customFormat="1" ht="25.5">
      <c r="B333" s="27"/>
      <c r="C333" s="31"/>
      <c r="D333" s="31">
        <v>2480</v>
      </c>
      <c r="E333" s="32" t="s">
        <v>238</v>
      </c>
      <c r="F333" s="51">
        <f>375000-85000</f>
        <v>290000</v>
      </c>
      <c r="G333" s="341" t="s">
        <v>240</v>
      </c>
    </row>
    <row r="334" spans="2:7" s="58" customFormat="1" ht="12.75">
      <c r="B334" s="34">
        <v>926</v>
      </c>
      <c r="C334" s="35"/>
      <c r="D334" s="35"/>
      <c r="E334" s="36" t="s">
        <v>241</v>
      </c>
      <c r="F334" s="77">
        <f>F335+F337</f>
        <v>135932</v>
      </c>
      <c r="G334" s="343"/>
    </row>
    <row r="335" spans="2:7" s="58" customFormat="1" ht="32.25" customHeight="1">
      <c r="B335" s="27"/>
      <c r="C335" s="16">
        <v>92605</v>
      </c>
      <c r="D335" s="16"/>
      <c r="E335" s="19" t="s">
        <v>242</v>
      </c>
      <c r="F335" s="68">
        <f>SUM(F336:F336)</f>
        <v>35700</v>
      </c>
      <c r="G335" s="341"/>
    </row>
    <row r="336" spans="2:7" s="58" customFormat="1" ht="38.25">
      <c r="B336" s="27"/>
      <c r="C336" s="16"/>
      <c r="D336" s="31">
        <v>2820</v>
      </c>
      <c r="E336" s="32" t="s">
        <v>599</v>
      </c>
      <c r="F336" s="74">
        <v>35700</v>
      </c>
      <c r="G336" s="341" t="s">
        <v>243</v>
      </c>
    </row>
    <row r="337" spans="2:7" s="58" customFormat="1" ht="17.25" customHeight="1">
      <c r="B337" s="27"/>
      <c r="C337" s="16">
        <v>92695</v>
      </c>
      <c r="D337" s="16"/>
      <c r="E337" s="19" t="s">
        <v>397</v>
      </c>
      <c r="F337" s="68">
        <f>SUM(F338:F344)</f>
        <v>100232</v>
      </c>
      <c r="G337" s="341" t="s">
        <v>244</v>
      </c>
    </row>
    <row r="338" spans="2:7" s="58" customFormat="1" ht="33.75">
      <c r="B338" s="27"/>
      <c r="C338" s="31"/>
      <c r="D338" s="31">
        <v>4170</v>
      </c>
      <c r="E338" s="32" t="s">
        <v>427</v>
      </c>
      <c r="F338" s="51">
        <v>9632</v>
      </c>
      <c r="G338" s="341" t="s">
        <v>245</v>
      </c>
    </row>
    <row r="339" spans="2:7" s="58" customFormat="1" ht="33.75">
      <c r="B339" s="27"/>
      <c r="C339" s="31"/>
      <c r="D339" s="31">
        <v>4210</v>
      </c>
      <c r="E339" s="32" t="s">
        <v>403</v>
      </c>
      <c r="F339" s="51">
        <v>12900</v>
      </c>
      <c r="G339" s="341" t="s">
        <v>246</v>
      </c>
    </row>
    <row r="340" spans="2:7" s="58" customFormat="1" ht="21" customHeight="1">
      <c r="B340" s="27"/>
      <c r="C340" s="31"/>
      <c r="D340" s="31">
        <v>4260</v>
      </c>
      <c r="E340" s="32" t="s">
        <v>423</v>
      </c>
      <c r="F340" s="51">
        <v>7000</v>
      </c>
      <c r="G340" s="341" t="s">
        <v>247</v>
      </c>
    </row>
    <row r="341" spans="2:7" s="58" customFormat="1" ht="26.25" customHeight="1">
      <c r="B341" s="27"/>
      <c r="C341" s="31"/>
      <c r="D341" s="31">
        <v>4300</v>
      </c>
      <c r="E341" s="32" t="s">
        <v>405</v>
      </c>
      <c r="F341" s="51">
        <f>99200-40000</f>
        <v>59200</v>
      </c>
      <c r="G341" s="341" t="s">
        <v>248</v>
      </c>
    </row>
    <row r="342" spans="2:7" s="58" customFormat="1" ht="12.75">
      <c r="B342" s="27"/>
      <c r="C342" s="31"/>
      <c r="D342" s="31">
        <v>4410</v>
      </c>
      <c r="E342" s="32" t="s">
        <v>424</v>
      </c>
      <c r="F342" s="51">
        <v>500</v>
      </c>
      <c r="G342" s="341"/>
    </row>
    <row r="343" spans="2:7" s="58" customFormat="1" ht="12.75">
      <c r="B343" s="27"/>
      <c r="C343" s="31"/>
      <c r="D343" s="31">
        <v>4430</v>
      </c>
      <c r="E343" s="32" t="s">
        <v>410</v>
      </c>
      <c r="F343" s="51">
        <v>1000</v>
      </c>
      <c r="G343" s="341" t="s">
        <v>249</v>
      </c>
    </row>
    <row r="344" spans="2:7" s="58" customFormat="1" ht="25.5">
      <c r="B344" s="351"/>
      <c r="C344" s="352"/>
      <c r="D344" s="31">
        <v>6050</v>
      </c>
      <c r="E344" s="32" t="s">
        <v>408</v>
      </c>
      <c r="F344" s="51">
        <f>50000-40000</f>
        <v>10000</v>
      </c>
      <c r="G344" s="353" t="s">
        <v>250</v>
      </c>
    </row>
    <row r="345" spans="2:7" s="58" customFormat="1" ht="13.5" thickBot="1">
      <c r="B345" s="223"/>
      <c r="C345" s="224"/>
      <c r="D345" s="224"/>
      <c r="E345" s="225" t="s">
        <v>443</v>
      </c>
      <c r="F345" s="226">
        <f>F7+F27+F33+F49+F91+F100+F131+F134+F250+F270+F316+F329+F334+F41+F128+F122+F23+F313</f>
        <v>16145584</v>
      </c>
      <c r="G345" s="354"/>
    </row>
    <row r="346" spans="6:7" s="58" customFormat="1" ht="12.75">
      <c r="F346" s="105"/>
      <c r="G346" s="355"/>
    </row>
    <row r="349" ht="12.75">
      <c r="F349" s="227"/>
    </row>
  </sheetData>
  <mergeCells count="26">
    <mergeCell ref="G10:G11"/>
    <mergeCell ref="F3:F4"/>
    <mergeCell ref="G3:G4"/>
    <mergeCell ref="B3:B4"/>
    <mergeCell ref="C3:C4"/>
    <mergeCell ref="D3:D4"/>
    <mergeCell ref="E3:E4"/>
    <mergeCell ref="G15:G16"/>
    <mergeCell ref="G20:G21"/>
    <mergeCell ref="G31:G32"/>
    <mergeCell ref="G51:G52"/>
    <mergeCell ref="G63:G66"/>
    <mergeCell ref="G85:G88"/>
    <mergeCell ref="G116:G119"/>
    <mergeCell ref="G132:G133"/>
    <mergeCell ref="G138:G141"/>
    <mergeCell ref="G160:G163"/>
    <mergeCell ref="G180:G183"/>
    <mergeCell ref="G201:G204"/>
    <mergeCell ref="G257:G266"/>
    <mergeCell ref="G273:G277"/>
    <mergeCell ref="G288:G291"/>
    <mergeCell ref="G223:G226"/>
    <mergeCell ref="G232:G235"/>
    <mergeCell ref="G244:G245"/>
    <mergeCell ref="G252:G25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zoomScale="150" zoomScaleNormal="150" workbookViewId="0" topLeftCell="A1">
      <selection activeCell="A1" sqref="A1:Y35"/>
    </sheetView>
  </sheetViews>
  <sheetFormatPr defaultColWidth="9.140625" defaultRowHeight="12.75"/>
  <cols>
    <col min="1" max="1" width="4.7109375" style="24" customWidth="1"/>
    <col min="2" max="2" width="6.8515625" style="24" customWidth="1"/>
    <col min="3" max="3" width="7.8515625" style="24" customWidth="1"/>
    <col min="4" max="4" width="31.7109375" style="24" customWidth="1"/>
    <col min="5" max="5" width="14.8515625" style="4" customWidth="1"/>
    <col min="6" max="9" width="10.8515625" style="137" hidden="1" customWidth="1"/>
    <col min="10" max="21" width="15.57421875" style="24" hidden="1" customWidth="1"/>
    <col min="22" max="22" width="7.8515625" style="24" customWidth="1"/>
    <col min="23" max="23" width="6.140625" style="24" customWidth="1"/>
    <col min="24" max="24" width="24.421875" style="24" customWidth="1"/>
    <col min="25" max="25" width="19.421875" style="24" customWidth="1"/>
    <col min="26" max="16384" width="9.140625" style="24" customWidth="1"/>
  </cols>
  <sheetData>
    <row r="1" spans="5:25" ht="12.75" customHeight="1">
      <c r="E1" s="196"/>
      <c r="F1" s="134"/>
      <c r="G1" s="134"/>
      <c r="H1" s="134"/>
      <c r="I1" s="134"/>
      <c r="J1" s="5"/>
      <c r="X1" s="495" t="s">
        <v>91</v>
      </c>
      <c r="Y1" s="495"/>
    </row>
    <row r="2" spans="6:25" ht="12.75">
      <c r="F2" s="135"/>
      <c r="G2" s="135"/>
      <c r="H2" s="135"/>
      <c r="I2" s="135"/>
      <c r="J2" s="136"/>
      <c r="X2" s="495"/>
      <c r="Y2" s="495"/>
    </row>
    <row r="3" spans="1:25" ht="15.75">
      <c r="A3" s="496" t="s">
        <v>561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</row>
    <row r="4" spans="1:25" ht="15.75">
      <c r="A4" s="496" t="s">
        <v>251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</row>
    <row r="5" spans="1:22" ht="13.5" thickBot="1">
      <c r="A5" s="21"/>
      <c r="B5" s="23"/>
      <c r="C5" s="23"/>
      <c r="V5" s="22"/>
    </row>
    <row r="6" spans="1:25" s="126" customFormat="1" ht="16.5" thickBot="1">
      <c r="A6" s="138" t="s">
        <v>378</v>
      </c>
      <c r="B6" s="138" t="s">
        <v>379</v>
      </c>
      <c r="C6" s="138" t="s">
        <v>380</v>
      </c>
      <c r="D6" s="138" t="s">
        <v>381</v>
      </c>
      <c r="E6" s="138" t="s">
        <v>562</v>
      </c>
      <c r="F6" s="139" t="s">
        <v>382</v>
      </c>
      <c r="G6" s="140"/>
      <c r="H6" s="141"/>
      <c r="I6" s="141"/>
      <c r="J6" s="138" t="s">
        <v>563</v>
      </c>
      <c r="K6" s="142" t="s">
        <v>564</v>
      </c>
      <c r="L6" s="142" t="s">
        <v>565</v>
      </c>
      <c r="M6" s="142" t="s">
        <v>566</v>
      </c>
      <c r="N6" s="142" t="s">
        <v>567</v>
      </c>
      <c r="O6" s="142" t="s">
        <v>568</v>
      </c>
      <c r="P6" s="142" t="s">
        <v>569</v>
      </c>
      <c r="Q6" s="142" t="s">
        <v>570</v>
      </c>
      <c r="R6" s="142" t="s">
        <v>571</v>
      </c>
      <c r="S6" s="142" t="s">
        <v>572</v>
      </c>
      <c r="T6" s="142" t="s">
        <v>573</v>
      </c>
      <c r="U6" s="142" t="s">
        <v>574</v>
      </c>
      <c r="V6" s="138" t="s">
        <v>379</v>
      </c>
      <c r="W6" s="138" t="s">
        <v>380</v>
      </c>
      <c r="X6" s="138" t="s">
        <v>381</v>
      </c>
      <c r="Y6" s="143" t="s">
        <v>575</v>
      </c>
    </row>
    <row r="7" spans="1:25" s="2" customFormat="1" ht="12.75">
      <c r="A7" s="144"/>
      <c r="B7" s="144"/>
      <c r="C7" s="144"/>
      <c r="D7" s="144"/>
      <c r="E7" s="145"/>
      <c r="F7" s="146"/>
      <c r="G7" s="146"/>
      <c r="H7" s="146"/>
      <c r="I7" s="146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5"/>
      <c r="X7" s="145"/>
      <c r="Y7" s="145"/>
    </row>
    <row r="8" spans="1:25" s="2" customFormat="1" ht="12.75" hidden="1">
      <c r="A8" s="116" t="s">
        <v>401</v>
      </c>
      <c r="B8" s="117"/>
      <c r="C8" s="117"/>
      <c r="D8" s="118" t="s">
        <v>402</v>
      </c>
      <c r="E8" s="147">
        <f>E9</f>
        <v>0</v>
      </c>
      <c r="F8" s="148"/>
      <c r="G8" s="148"/>
      <c r="H8" s="148"/>
      <c r="I8" s="148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50"/>
      <c r="X8" s="150"/>
      <c r="Y8" s="151">
        <f>Y9</f>
        <v>0</v>
      </c>
    </row>
    <row r="9" spans="1:25" s="2" customFormat="1" ht="12.75" hidden="1">
      <c r="A9" s="152"/>
      <c r="B9" s="49" t="s">
        <v>409</v>
      </c>
      <c r="C9" s="9"/>
      <c r="D9" s="10" t="s">
        <v>397</v>
      </c>
      <c r="E9" s="29">
        <f>E10</f>
        <v>0</v>
      </c>
      <c r="F9" s="153"/>
      <c r="G9" s="153"/>
      <c r="H9" s="153"/>
      <c r="I9" s="153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49" t="s">
        <v>409</v>
      </c>
      <c r="W9" s="9"/>
      <c r="X9" s="10" t="s">
        <v>397</v>
      </c>
      <c r="Y9" s="154">
        <f>SUM(Y10:Y12)</f>
        <v>0</v>
      </c>
    </row>
    <row r="10" spans="1:25" s="2" customFormat="1" ht="26.25" customHeight="1" hidden="1">
      <c r="A10" s="152"/>
      <c r="B10" s="152"/>
      <c r="C10" s="482">
        <v>2010</v>
      </c>
      <c r="D10" s="476" t="s">
        <v>389</v>
      </c>
      <c r="E10" s="497"/>
      <c r="F10" s="153"/>
      <c r="G10" s="153"/>
      <c r="H10" s="153"/>
      <c r="I10" s="153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31">
        <v>4210</v>
      </c>
      <c r="X10" s="32" t="s">
        <v>403</v>
      </c>
      <c r="Y10" s="51"/>
    </row>
    <row r="11" spans="1:25" s="2" customFormat="1" ht="17.25" customHeight="1" hidden="1">
      <c r="A11" s="152"/>
      <c r="B11" s="152"/>
      <c r="C11" s="483"/>
      <c r="D11" s="477"/>
      <c r="E11" s="498"/>
      <c r="F11" s="153"/>
      <c r="G11" s="153"/>
      <c r="H11" s="153"/>
      <c r="I11" s="153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31">
        <v>4300</v>
      </c>
      <c r="X11" s="32" t="s">
        <v>405</v>
      </c>
      <c r="Y11" s="51"/>
    </row>
    <row r="12" spans="1:25" s="2" customFormat="1" ht="12.75" hidden="1">
      <c r="A12" s="152"/>
      <c r="B12" s="152"/>
      <c r="C12" s="484"/>
      <c r="D12" s="478"/>
      <c r="E12" s="499"/>
      <c r="F12" s="153"/>
      <c r="G12" s="153"/>
      <c r="H12" s="153"/>
      <c r="I12" s="153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1">
        <v>4430</v>
      </c>
      <c r="X12" s="13" t="s">
        <v>410</v>
      </c>
      <c r="Y12" s="51"/>
    </row>
    <row r="13" spans="1:25" s="5" customFormat="1" ht="12.75">
      <c r="A13" s="7">
        <v>750</v>
      </c>
      <c r="B13" s="7"/>
      <c r="C13" s="7"/>
      <c r="D13" s="8" t="s">
        <v>388</v>
      </c>
      <c r="E13" s="119">
        <f>E14</f>
        <v>57000</v>
      </c>
      <c r="F13" s="119">
        <f>F14</f>
        <v>0</v>
      </c>
      <c r="G13" s="119">
        <f>G14</f>
        <v>0</v>
      </c>
      <c r="H13" s="119">
        <f>H14</f>
        <v>0</v>
      </c>
      <c r="I13" s="155" t="e">
        <f>I14+#REF!+#REF!</f>
        <v>#REF!</v>
      </c>
      <c r="J13" s="119">
        <f aca="true" t="shared" si="0" ref="J13:U13">J14</f>
        <v>2983</v>
      </c>
      <c r="K13" s="119">
        <f t="shared" si="0"/>
        <v>3596</v>
      </c>
      <c r="L13" s="119">
        <f t="shared" si="0"/>
        <v>2893</v>
      </c>
      <c r="M13" s="119">
        <f t="shared" si="0"/>
        <v>0</v>
      </c>
      <c r="N13" s="119">
        <f t="shared" si="0"/>
        <v>3200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56"/>
      <c r="W13" s="157"/>
      <c r="X13" s="157"/>
      <c r="Y13" s="156">
        <f>Y14</f>
        <v>57000</v>
      </c>
    </row>
    <row r="14" spans="1:25" s="5" customFormat="1" ht="12.75">
      <c r="A14" s="316">
        <v>75011</v>
      </c>
      <c r="B14" s="317"/>
      <c r="C14" s="9"/>
      <c r="D14" s="10" t="s">
        <v>523</v>
      </c>
      <c r="E14" s="158">
        <f>SUM(E15:E15)</f>
        <v>57000</v>
      </c>
      <c r="F14" s="159">
        <f aca="true" t="shared" si="1" ref="F14:U14">SUM(F15:F15)</f>
        <v>0</v>
      </c>
      <c r="G14" s="160">
        <f t="shared" si="1"/>
        <v>0</v>
      </c>
      <c r="H14" s="160">
        <f t="shared" si="1"/>
        <v>0</v>
      </c>
      <c r="I14" s="160">
        <f t="shared" si="1"/>
        <v>0</v>
      </c>
      <c r="J14" s="161">
        <f t="shared" si="1"/>
        <v>2983</v>
      </c>
      <c r="K14" s="161">
        <f t="shared" si="1"/>
        <v>3596</v>
      </c>
      <c r="L14" s="161">
        <f t="shared" si="1"/>
        <v>2893</v>
      </c>
      <c r="M14" s="161">
        <f t="shared" si="1"/>
        <v>0</v>
      </c>
      <c r="N14" s="161">
        <f t="shared" si="1"/>
        <v>3200</v>
      </c>
      <c r="O14" s="161">
        <f t="shared" si="1"/>
        <v>0</v>
      </c>
      <c r="P14" s="161">
        <f t="shared" si="1"/>
        <v>0</v>
      </c>
      <c r="Q14" s="161">
        <f t="shared" si="1"/>
        <v>0</v>
      </c>
      <c r="R14" s="161">
        <f t="shared" si="1"/>
        <v>0</v>
      </c>
      <c r="S14" s="161">
        <f t="shared" si="1"/>
        <v>0</v>
      </c>
      <c r="T14" s="161">
        <f t="shared" si="1"/>
        <v>0</v>
      </c>
      <c r="U14" s="161">
        <f t="shared" si="1"/>
        <v>0</v>
      </c>
      <c r="V14" s="9">
        <v>75011</v>
      </c>
      <c r="W14" s="9"/>
      <c r="X14" s="10" t="s">
        <v>523</v>
      </c>
      <c r="Y14" s="162">
        <f>Y15+Y16</f>
        <v>57000</v>
      </c>
    </row>
    <row r="15" spans="1:25" s="5" customFormat="1" ht="25.5">
      <c r="A15" s="491"/>
      <c r="B15" s="492"/>
      <c r="C15" s="482">
        <v>2010</v>
      </c>
      <c r="D15" s="476" t="s">
        <v>389</v>
      </c>
      <c r="E15" s="504">
        <v>57000</v>
      </c>
      <c r="F15" s="163"/>
      <c r="G15" s="164"/>
      <c r="H15" s="164"/>
      <c r="I15" s="164"/>
      <c r="J15" s="165">
        <v>2983</v>
      </c>
      <c r="K15" s="165">
        <v>3596</v>
      </c>
      <c r="L15" s="165">
        <v>2893</v>
      </c>
      <c r="M15" s="165"/>
      <c r="N15" s="165">
        <v>3200</v>
      </c>
      <c r="O15" s="165"/>
      <c r="P15" s="165"/>
      <c r="Q15" s="165"/>
      <c r="R15" s="165"/>
      <c r="S15" s="165"/>
      <c r="T15" s="165"/>
      <c r="U15" s="165"/>
      <c r="V15" s="500"/>
      <c r="W15" s="31">
        <v>4010</v>
      </c>
      <c r="X15" s="32" t="s">
        <v>421</v>
      </c>
      <c r="Y15" s="127">
        <v>48676</v>
      </c>
    </row>
    <row r="16" spans="1:25" s="5" customFormat="1" ht="25.5">
      <c r="A16" s="493"/>
      <c r="B16" s="494"/>
      <c r="C16" s="484"/>
      <c r="D16" s="478"/>
      <c r="E16" s="505"/>
      <c r="F16" s="163"/>
      <c r="G16" s="164"/>
      <c r="H16" s="164"/>
      <c r="I16" s="164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501"/>
      <c r="W16" s="31">
        <v>4110</v>
      </c>
      <c r="X16" s="32" t="s">
        <v>422</v>
      </c>
      <c r="Y16" s="127">
        <v>8324</v>
      </c>
    </row>
    <row r="17" spans="1:25" s="5" customFormat="1" ht="38.25">
      <c r="A17" s="7">
        <v>751</v>
      </c>
      <c r="B17" s="122"/>
      <c r="C17" s="122"/>
      <c r="D17" s="8" t="s">
        <v>481</v>
      </c>
      <c r="E17" s="168">
        <f>E18</f>
        <v>1160</v>
      </c>
      <c r="F17" s="163"/>
      <c r="G17" s="164"/>
      <c r="H17" s="164"/>
      <c r="I17" s="16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9"/>
      <c r="W17" s="50"/>
      <c r="X17" s="170"/>
      <c r="Y17" s="171">
        <f>Y18</f>
        <v>1160</v>
      </c>
    </row>
    <row r="18" spans="1:25" s="5" customFormat="1" ht="38.25">
      <c r="A18" s="502">
        <v>75101</v>
      </c>
      <c r="B18" s="503"/>
      <c r="C18" s="14"/>
      <c r="D18" s="123" t="s">
        <v>482</v>
      </c>
      <c r="E18" s="172">
        <f>E19</f>
        <v>1160</v>
      </c>
      <c r="F18" s="163"/>
      <c r="G18" s="164"/>
      <c r="H18" s="164"/>
      <c r="I18" s="16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4">
        <v>75101</v>
      </c>
      <c r="W18" s="31"/>
      <c r="X18" s="123" t="s">
        <v>482</v>
      </c>
      <c r="Y18" s="173">
        <f>Y19</f>
        <v>1160</v>
      </c>
    </row>
    <row r="19" spans="1:25" s="5" customFormat="1" ht="59.25" customHeight="1">
      <c r="A19" s="487"/>
      <c r="B19" s="488"/>
      <c r="C19" s="11">
        <v>2010</v>
      </c>
      <c r="D19" s="13" t="s">
        <v>389</v>
      </c>
      <c r="E19" s="167">
        <v>1160</v>
      </c>
      <c r="F19" s="163"/>
      <c r="G19" s="164"/>
      <c r="H19" s="164"/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31">
        <v>4300</v>
      </c>
      <c r="X19" s="32" t="s">
        <v>405</v>
      </c>
      <c r="Y19" s="167">
        <v>1160</v>
      </c>
    </row>
    <row r="20" spans="1:25" s="5" customFormat="1" ht="25.5" hidden="1">
      <c r="A20" s="7">
        <v>754</v>
      </c>
      <c r="B20" s="7"/>
      <c r="C20" s="7"/>
      <c r="D20" s="8" t="s">
        <v>436</v>
      </c>
      <c r="E20" s="119">
        <f aca="true" t="shared" si="2" ref="E20:U20">E21</f>
        <v>0</v>
      </c>
      <c r="F20" s="155">
        <f t="shared" si="2"/>
        <v>0</v>
      </c>
      <c r="G20" s="155">
        <f t="shared" si="2"/>
        <v>0</v>
      </c>
      <c r="H20" s="155">
        <f t="shared" si="2"/>
        <v>0</v>
      </c>
      <c r="I20" s="155">
        <f t="shared" si="2"/>
        <v>0</v>
      </c>
      <c r="J20" s="119">
        <f t="shared" si="2"/>
        <v>0</v>
      </c>
      <c r="K20" s="119">
        <f t="shared" si="2"/>
        <v>0</v>
      </c>
      <c r="L20" s="119">
        <f t="shared" si="2"/>
        <v>0</v>
      </c>
      <c r="M20" s="119">
        <f t="shared" si="2"/>
        <v>200</v>
      </c>
      <c r="N20" s="119">
        <f t="shared" si="2"/>
        <v>0</v>
      </c>
      <c r="O20" s="119">
        <f t="shared" si="2"/>
        <v>0</v>
      </c>
      <c r="P20" s="119">
        <f t="shared" si="2"/>
        <v>0</v>
      </c>
      <c r="Q20" s="119">
        <f t="shared" si="2"/>
        <v>0</v>
      </c>
      <c r="R20" s="119">
        <f t="shared" si="2"/>
        <v>0</v>
      </c>
      <c r="S20" s="119">
        <f t="shared" si="2"/>
        <v>0</v>
      </c>
      <c r="T20" s="119">
        <f t="shared" si="2"/>
        <v>0</v>
      </c>
      <c r="U20" s="119">
        <f t="shared" si="2"/>
        <v>0</v>
      </c>
      <c r="V20" s="156"/>
      <c r="W20" s="157"/>
      <c r="X20" s="157"/>
      <c r="Y20" s="156">
        <f>Y21</f>
        <v>0</v>
      </c>
    </row>
    <row r="21" spans="1:25" s="5" customFormat="1" ht="12.75" hidden="1">
      <c r="A21" s="316">
        <v>75414</v>
      </c>
      <c r="B21" s="317"/>
      <c r="C21" s="9"/>
      <c r="D21" s="10" t="s">
        <v>439</v>
      </c>
      <c r="E21" s="158">
        <f aca="true" t="shared" si="3" ref="E21:U21">SUM(E22)</f>
        <v>0</v>
      </c>
      <c r="F21" s="160">
        <f t="shared" si="3"/>
        <v>0</v>
      </c>
      <c r="G21" s="160">
        <f t="shared" si="3"/>
        <v>0</v>
      </c>
      <c r="H21" s="160">
        <f t="shared" si="3"/>
        <v>0</v>
      </c>
      <c r="I21" s="160">
        <f t="shared" si="3"/>
        <v>0</v>
      </c>
      <c r="J21" s="161">
        <f t="shared" si="3"/>
        <v>0</v>
      </c>
      <c r="K21" s="161">
        <f t="shared" si="3"/>
        <v>0</v>
      </c>
      <c r="L21" s="161">
        <f t="shared" si="3"/>
        <v>0</v>
      </c>
      <c r="M21" s="161">
        <f t="shared" si="3"/>
        <v>200</v>
      </c>
      <c r="N21" s="161">
        <f t="shared" si="3"/>
        <v>0</v>
      </c>
      <c r="O21" s="161">
        <f t="shared" si="3"/>
        <v>0</v>
      </c>
      <c r="P21" s="161">
        <f t="shared" si="3"/>
        <v>0</v>
      </c>
      <c r="Q21" s="161">
        <f t="shared" si="3"/>
        <v>0</v>
      </c>
      <c r="R21" s="161">
        <f t="shared" si="3"/>
        <v>0</v>
      </c>
      <c r="S21" s="161">
        <f t="shared" si="3"/>
        <v>0</v>
      </c>
      <c r="T21" s="161">
        <f t="shared" si="3"/>
        <v>0</v>
      </c>
      <c r="U21" s="161">
        <f t="shared" si="3"/>
        <v>0</v>
      </c>
      <c r="V21" s="9">
        <v>75414</v>
      </c>
      <c r="W21" s="9"/>
      <c r="X21" s="10" t="s">
        <v>439</v>
      </c>
      <c r="Y21" s="162">
        <f>Y22</f>
        <v>0</v>
      </c>
    </row>
    <row r="22" spans="1:25" s="5" customFormat="1" ht="63.75" hidden="1">
      <c r="A22" s="313"/>
      <c r="B22" s="314"/>
      <c r="C22" s="11">
        <v>2010</v>
      </c>
      <c r="D22" s="13" t="s">
        <v>389</v>
      </c>
      <c r="E22" s="127"/>
      <c r="F22" s="164"/>
      <c r="G22" s="164"/>
      <c r="H22" s="164"/>
      <c r="I22" s="164"/>
      <c r="J22" s="165"/>
      <c r="K22" s="165"/>
      <c r="L22" s="165"/>
      <c r="M22" s="165">
        <v>200</v>
      </c>
      <c r="N22" s="165"/>
      <c r="O22" s="165"/>
      <c r="P22" s="165"/>
      <c r="Q22" s="165"/>
      <c r="R22" s="165"/>
      <c r="S22" s="165"/>
      <c r="T22" s="165"/>
      <c r="U22" s="165"/>
      <c r="V22" s="165"/>
      <c r="W22" s="11">
        <v>4210</v>
      </c>
      <c r="X22" s="13" t="s">
        <v>403</v>
      </c>
      <c r="Y22" s="165"/>
    </row>
    <row r="23" spans="1:25" s="5" customFormat="1" ht="12.75">
      <c r="A23" s="7">
        <v>852</v>
      </c>
      <c r="B23" s="7"/>
      <c r="C23" s="7"/>
      <c r="D23" s="8" t="s">
        <v>548</v>
      </c>
      <c r="E23" s="119">
        <f>E33+E31+E24</f>
        <v>1857300</v>
      </c>
      <c r="F23" s="155" t="e">
        <f>F33+#REF!+#REF!+#REF!+F31+#REF!+#REF!</f>
        <v>#REF!</v>
      </c>
      <c r="G23" s="155" t="e">
        <f>G33+#REF!+#REF!+#REF!+G31+#REF!+#REF!</f>
        <v>#REF!</v>
      </c>
      <c r="H23" s="155" t="e">
        <f>H33+#REF!+#REF!+#REF!+H31+#REF!+#REF!</f>
        <v>#REF!</v>
      </c>
      <c r="I23" s="155" t="e">
        <f>I33+#REF!+#REF!+#REF!+I31+#REF!+#REF!</f>
        <v>#REF!</v>
      </c>
      <c r="J23" s="119" t="e">
        <f>J33+#REF!+#REF!+#REF!+J31+#REF!+#REF!</f>
        <v>#REF!</v>
      </c>
      <c r="K23" s="119" t="e">
        <f>K33+#REF!+#REF!+#REF!+K31+#REF!+#REF!</f>
        <v>#REF!</v>
      </c>
      <c r="L23" s="119" t="e">
        <f>L33+#REF!+#REF!+#REF!+L31+#REF!+#REF!</f>
        <v>#REF!</v>
      </c>
      <c r="M23" s="119" t="e">
        <f>M33+#REF!+#REF!+#REF!+M31+#REF!+#REF!</f>
        <v>#REF!</v>
      </c>
      <c r="N23" s="119" t="e">
        <f>N33+#REF!+#REF!+#REF!+N31+#REF!+#REF!</f>
        <v>#REF!</v>
      </c>
      <c r="O23" s="119" t="e">
        <f>O33+#REF!+#REF!+#REF!+O31+#REF!+#REF!</f>
        <v>#REF!</v>
      </c>
      <c r="P23" s="119" t="e">
        <f>P33+#REF!+#REF!+#REF!+P31+#REF!+#REF!</f>
        <v>#REF!</v>
      </c>
      <c r="Q23" s="119" t="e">
        <f>Q33+#REF!+#REF!+#REF!+Q31+#REF!+#REF!</f>
        <v>#REF!</v>
      </c>
      <c r="R23" s="119" t="e">
        <f>R33+#REF!+#REF!+#REF!+R31+#REF!+#REF!</f>
        <v>#REF!</v>
      </c>
      <c r="S23" s="119" t="e">
        <f>S33+#REF!+#REF!+#REF!+S31+#REF!+#REF!</f>
        <v>#REF!</v>
      </c>
      <c r="T23" s="119" t="e">
        <f>T33+#REF!+#REF!+#REF!+T31+#REF!+#REF!</f>
        <v>#REF!</v>
      </c>
      <c r="U23" s="119" t="e">
        <f>U33+#REF!+#REF!+#REF!+U31+#REF!+#REF!</f>
        <v>#REF!</v>
      </c>
      <c r="V23" s="156"/>
      <c r="W23" s="157"/>
      <c r="X23" s="157"/>
      <c r="Y23" s="156">
        <f>Y33+Y31+Y24</f>
        <v>1857300</v>
      </c>
    </row>
    <row r="24" spans="1:25" s="177" customFormat="1" ht="51">
      <c r="A24" s="315">
        <v>85212</v>
      </c>
      <c r="B24" s="309"/>
      <c r="C24" s="124"/>
      <c r="D24" s="10" t="s">
        <v>576</v>
      </c>
      <c r="E24" s="174">
        <f>SUM(E25:E29)</f>
        <v>1812200</v>
      </c>
      <c r="F24" s="175"/>
      <c r="G24" s="175"/>
      <c r="H24" s="175"/>
      <c r="I24" s="175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25">
        <v>85212</v>
      </c>
      <c r="W24" s="124"/>
      <c r="X24" s="10" t="s">
        <v>576</v>
      </c>
      <c r="Y24" s="174">
        <f>SUM(Y25:Y30)</f>
        <v>1812200</v>
      </c>
    </row>
    <row r="25" spans="1:25" s="177" customFormat="1" ht="18" customHeight="1">
      <c r="A25" s="310"/>
      <c r="B25" s="311"/>
      <c r="C25" s="482">
        <v>2010</v>
      </c>
      <c r="D25" s="476" t="s">
        <v>389</v>
      </c>
      <c r="E25" s="448">
        <v>1812200</v>
      </c>
      <c r="F25" s="175"/>
      <c r="G25" s="175"/>
      <c r="H25" s="175"/>
      <c r="I25" s="175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359"/>
      <c r="W25" s="11">
        <v>3110</v>
      </c>
      <c r="X25" s="13" t="s">
        <v>553</v>
      </c>
      <c r="Y25" s="42">
        <v>1757834</v>
      </c>
    </row>
    <row r="26" spans="1:25" s="177" customFormat="1" ht="25.5">
      <c r="A26" s="312"/>
      <c r="B26" s="479"/>
      <c r="C26" s="483"/>
      <c r="D26" s="477"/>
      <c r="E26" s="421"/>
      <c r="F26" s="175"/>
      <c r="G26" s="175"/>
      <c r="H26" s="175"/>
      <c r="I26" s="175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360"/>
      <c r="W26" s="11">
        <v>4010</v>
      </c>
      <c r="X26" s="13" t="s">
        <v>421</v>
      </c>
      <c r="Y26" s="42">
        <v>34821</v>
      </c>
    </row>
    <row r="27" spans="1:25" s="177" customFormat="1" ht="24.75" customHeight="1">
      <c r="A27" s="312"/>
      <c r="B27" s="479"/>
      <c r="C27" s="483"/>
      <c r="D27" s="477"/>
      <c r="E27" s="421"/>
      <c r="F27" s="175"/>
      <c r="G27" s="175"/>
      <c r="H27" s="175"/>
      <c r="I27" s="175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360"/>
      <c r="W27" s="11">
        <v>4110</v>
      </c>
      <c r="X27" s="13" t="s">
        <v>422</v>
      </c>
      <c r="Y27" s="42">
        <v>5954</v>
      </c>
    </row>
    <row r="28" spans="1:25" s="177" customFormat="1" ht="27" customHeight="1">
      <c r="A28" s="312"/>
      <c r="B28" s="479"/>
      <c r="C28" s="483"/>
      <c r="D28" s="477"/>
      <c r="E28" s="421"/>
      <c r="F28" s="175"/>
      <c r="G28" s="175"/>
      <c r="H28" s="175"/>
      <c r="I28" s="175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360"/>
      <c r="W28" s="11">
        <v>4210</v>
      </c>
      <c r="X28" s="13" t="s">
        <v>403</v>
      </c>
      <c r="Y28" s="42">
        <v>2400</v>
      </c>
    </row>
    <row r="29" spans="1:25" s="177" customFormat="1" ht="13.5" customHeight="1">
      <c r="A29" s="312"/>
      <c r="B29" s="479"/>
      <c r="C29" s="483"/>
      <c r="D29" s="477"/>
      <c r="E29" s="421"/>
      <c r="F29" s="175"/>
      <c r="G29" s="175"/>
      <c r="H29" s="175"/>
      <c r="I29" s="175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360"/>
      <c r="W29" s="11">
        <v>4300</v>
      </c>
      <c r="X29" s="13" t="s">
        <v>405</v>
      </c>
      <c r="Y29" s="42">
        <v>11000</v>
      </c>
    </row>
    <row r="30" spans="1:25" s="177" customFormat="1" ht="18" customHeight="1">
      <c r="A30" s="480"/>
      <c r="B30" s="481"/>
      <c r="C30" s="484"/>
      <c r="D30" s="478"/>
      <c r="E30" s="422"/>
      <c r="F30" s="175"/>
      <c r="G30" s="175"/>
      <c r="H30" s="175"/>
      <c r="I30" s="175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337"/>
      <c r="W30" s="11">
        <v>4410</v>
      </c>
      <c r="X30" s="13" t="s">
        <v>424</v>
      </c>
      <c r="Y30" s="42">
        <v>191</v>
      </c>
    </row>
    <row r="31" spans="1:25" s="132" customFormat="1" ht="66" customHeight="1">
      <c r="A31" s="316">
        <v>85213</v>
      </c>
      <c r="B31" s="317"/>
      <c r="C31" s="9"/>
      <c r="D31" s="10" t="s">
        <v>577</v>
      </c>
      <c r="E31" s="178">
        <f>E32</f>
        <v>11200</v>
      </c>
      <c r="F31" s="179">
        <f aca="true" t="shared" si="4" ref="F31:K31">F32</f>
        <v>0</v>
      </c>
      <c r="G31" s="179">
        <f t="shared" si="4"/>
        <v>0</v>
      </c>
      <c r="H31" s="179">
        <f t="shared" si="4"/>
        <v>2500</v>
      </c>
      <c r="I31" s="179">
        <f t="shared" si="4"/>
        <v>0</v>
      </c>
      <c r="J31" s="120">
        <f t="shared" si="4"/>
        <v>1183</v>
      </c>
      <c r="K31" s="120">
        <f t="shared" si="4"/>
        <v>805</v>
      </c>
      <c r="L31" s="120">
        <f>L32</f>
        <v>582</v>
      </c>
      <c r="M31" s="120">
        <f>M32</f>
        <v>1183</v>
      </c>
      <c r="N31" s="120">
        <f>N32</f>
        <v>2163</v>
      </c>
      <c r="O31" s="120"/>
      <c r="P31" s="120"/>
      <c r="Q31" s="120"/>
      <c r="R31" s="120"/>
      <c r="S31" s="120"/>
      <c r="T31" s="120"/>
      <c r="U31" s="120"/>
      <c r="V31" s="9">
        <v>85213</v>
      </c>
      <c r="W31" s="9"/>
      <c r="X31" s="10" t="s">
        <v>577</v>
      </c>
      <c r="Y31" s="178">
        <f>Y32</f>
        <v>11200</v>
      </c>
    </row>
    <row r="32" spans="1:25" s="132" customFormat="1" ht="57" customHeight="1">
      <c r="A32" s="487"/>
      <c r="B32" s="488"/>
      <c r="C32" s="11">
        <v>2010</v>
      </c>
      <c r="D32" s="13" t="s">
        <v>389</v>
      </c>
      <c r="E32" s="180">
        <v>11200</v>
      </c>
      <c r="F32" s="179"/>
      <c r="G32" s="179"/>
      <c r="H32" s="15">
        <v>2500</v>
      </c>
      <c r="I32" s="179"/>
      <c r="J32" s="180">
        <v>1183</v>
      </c>
      <c r="K32" s="180">
        <v>805</v>
      </c>
      <c r="L32" s="180">
        <v>582</v>
      </c>
      <c r="M32" s="180">
        <v>1183</v>
      </c>
      <c r="N32" s="180">
        <v>2163</v>
      </c>
      <c r="O32" s="120"/>
      <c r="P32" s="120"/>
      <c r="Q32" s="120"/>
      <c r="R32" s="120"/>
      <c r="S32" s="120"/>
      <c r="T32" s="120"/>
      <c r="U32" s="120"/>
      <c r="V32" s="120"/>
      <c r="W32" s="11">
        <v>4130</v>
      </c>
      <c r="X32" s="13" t="s">
        <v>554</v>
      </c>
      <c r="Y32" s="180">
        <v>11200</v>
      </c>
    </row>
    <row r="33" spans="1:25" s="5" customFormat="1" ht="38.25">
      <c r="A33" s="316">
        <v>85214</v>
      </c>
      <c r="B33" s="317"/>
      <c r="C33" s="9"/>
      <c r="D33" s="10" t="s">
        <v>578</v>
      </c>
      <c r="E33" s="158">
        <f aca="true" t="shared" si="5" ref="E33:U33">E34</f>
        <v>33900</v>
      </c>
      <c r="F33" s="160">
        <f t="shared" si="5"/>
        <v>0</v>
      </c>
      <c r="G33" s="160">
        <f t="shared" si="5"/>
        <v>53000</v>
      </c>
      <c r="H33" s="160">
        <f t="shared" si="5"/>
        <v>14800</v>
      </c>
      <c r="I33" s="160">
        <f t="shared" si="5"/>
        <v>0</v>
      </c>
      <c r="J33" s="161">
        <f t="shared" si="5"/>
        <v>20100</v>
      </c>
      <c r="K33" s="161">
        <f t="shared" si="5"/>
        <v>32427</v>
      </c>
      <c r="L33" s="161">
        <f t="shared" si="5"/>
        <v>22000</v>
      </c>
      <c r="M33" s="161">
        <f t="shared" si="5"/>
        <v>20100</v>
      </c>
      <c r="N33" s="161">
        <f t="shared" si="5"/>
        <v>29168</v>
      </c>
      <c r="O33" s="161">
        <f t="shared" si="5"/>
        <v>0</v>
      </c>
      <c r="P33" s="161">
        <f t="shared" si="5"/>
        <v>0</v>
      </c>
      <c r="Q33" s="161">
        <f t="shared" si="5"/>
        <v>0</v>
      </c>
      <c r="R33" s="161">
        <f t="shared" si="5"/>
        <v>0</v>
      </c>
      <c r="S33" s="161">
        <f t="shared" si="5"/>
        <v>0</v>
      </c>
      <c r="T33" s="161">
        <f t="shared" si="5"/>
        <v>0</v>
      </c>
      <c r="U33" s="161">
        <f t="shared" si="5"/>
        <v>0</v>
      </c>
      <c r="V33" s="9">
        <v>85214</v>
      </c>
      <c r="W33" s="9"/>
      <c r="X33" s="10" t="s">
        <v>578</v>
      </c>
      <c r="Y33" s="158">
        <f>Y34</f>
        <v>33900</v>
      </c>
    </row>
    <row r="34" spans="1:25" s="5" customFormat="1" ht="55.5" customHeight="1">
      <c r="A34" s="313"/>
      <c r="B34" s="314"/>
      <c r="C34" s="194">
        <v>2010</v>
      </c>
      <c r="D34" s="181" t="s">
        <v>389</v>
      </c>
      <c r="E34" s="182">
        <v>33900</v>
      </c>
      <c r="F34" s="183"/>
      <c r="G34" s="183">
        <v>53000</v>
      </c>
      <c r="H34" s="183">
        <v>14800</v>
      </c>
      <c r="I34" s="183"/>
      <c r="J34" s="127">
        <v>20100</v>
      </c>
      <c r="K34" s="127">
        <v>32427</v>
      </c>
      <c r="L34" s="127">
        <v>22000</v>
      </c>
      <c r="M34" s="127">
        <v>20100</v>
      </c>
      <c r="N34" s="127">
        <v>29168</v>
      </c>
      <c r="O34" s="127"/>
      <c r="P34" s="127"/>
      <c r="Q34" s="127"/>
      <c r="R34" s="127"/>
      <c r="S34" s="127"/>
      <c r="T34" s="127"/>
      <c r="U34" s="127"/>
      <c r="V34" s="166"/>
      <c r="W34" s="11">
        <v>3110</v>
      </c>
      <c r="X34" s="13" t="s">
        <v>553</v>
      </c>
      <c r="Y34" s="51">
        <v>33900</v>
      </c>
    </row>
    <row r="35" spans="1:25" s="189" customFormat="1" ht="15">
      <c r="A35" s="489"/>
      <c r="B35" s="490"/>
      <c r="C35" s="184"/>
      <c r="D35" s="185" t="s">
        <v>443</v>
      </c>
      <c r="E35" s="186">
        <f>E13+E20+E23+E17+E8</f>
        <v>1915460</v>
      </c>
      <c r="F35" s="186" t="e">
        <f>F13+F20+#REF!+F23+#REF!</f>
        <v>#REF!</v>
      </c>
      <c r="G35" s="186" t="e">
        <f>G13+G20+#REF!+G23+#REF!</f>
        <v>#REF!</v>
      </c>
      <c r="H35" s="186" t="e">
        <f>H13+H20+#REF!+H23+#REF!</f>
        <v>#REF!</v>
      </c>
      <c r="I35" s="186" t="e">
        <f>I13+I20+#REF!+I23+#REF!</f>
        <v>#REF!</v>
      </c>
      <c r="J35" s="186" t="e">
        <f>J13+J20+#REF!+J23+#REF!</f>
        <v>#REF!</v>
      </c>
      <c r="K35" s="186" t="e">
        <f>K13+K20+#REF!+K23+#REF!</f>
        <v>#REF!</v>
      </c>
      <c r="L35" s="186" t="e">
        <f>L13+L20+#REF!+L23+#REF!</f>
        <v>#REF!</v>
      </c>
      <c r="M35" s="186" t="e">
        <f>M13+M20+#REF!+M23+#REF!</f>
        <v>#REF!</v>
      </c>
      <c r="N35" s="186" t="e">
        <f>N13+N20+#REF!+N23+#REF!</f>
        <v>#REF!</v>
      </c>
      <c r="O35" s="186" t="e">
        <f>O13+O20+#REF!+O23+#REF!</f>
        <v>#REF!</v>
      </c>
      <c r="P35" s="186" t="e">
        <f>P13+P20+#REF!+P23+#REF!</f>
        <v>#REF!</v>
      </c>
      <c r="Q35" s="186" t="e">
        <f>Q13+Q20+#REF!+Q23+#REF!</f>
        <v>#REF!</v>
      </c>
      <c r="R35" s="186" t="e">
        <f>R13+R20+#REF!+R23+#REF!</f>
        <v>#REF!</v>
      </c>
      <c r="S35" s="186" t="e">
        <f>S13+S20+#REF!+S23+#REF!</f>
        <v>#REF!</v>
      </c>
      <c r="T35" s="186" t="e">
        <f>T13+T20+#REF!+T23+#REF!</f>
        <v>#REF!</v>
      </c>
      <c r="U35" s="186" t="e">
        <f>U13+U20+#REF!+U23+#REF!</f>
        <v>#REF!</v>
      </c>
      <c r="V35" s="485"/>
      <c r="W35" s="486"/>
      <c r="X35" s="187"/>
      <c r="Y35" s="188">
        <f>Y13+Y20+Y23+Y17+Y8</f>
        <v>1915460</v>
      </c>
    </row>
    <row r="36" spans="5:25" s="5" customFormat="1" ht="12.75">
      <c r="E36" s="190"/>
      <c r="F36" s="134"/>
      <c r="G36" s="134"/>
      <c r="H36" s="134"/>
      <c r="I36" s="134"/>
      <c r="Y36" s="191"/>
    </row>
    <row r="37" spans="5:25" s="5" customFormat="1" ht="12.75">
      <c r="E37" s="192"/>
      <c r="F37" s="193"/>
      <c r="G37" s="193"/>
      <c r="H37" s="193"/>
      <c r="I37" s="193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Y37" s="191"/>
    </row>
    <row r="38" spans="5:25" s="5" customFormat="1" ht="12.75">
      <c r="E38" s="192"/>
      <c r="F38" s="193"/>
      <c r="G38" s="193"/>
      <c r="H38" s="193"/>
      <c r="I38" s="193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Y38" s="191"/>
    </row>
    <row r="39" spans="5:25" s="5" customFormat="1" ht="12.75">
      <c r="E39" s="190"/>
      <c r="F39" s="134"/>
      <c r="G39" s="134"/>
      <c r="H39" s="134"/>
      <c r="I39" s="134"/>
      <c r="Y39" s="191"/>
    </row>
    <row r="40" spans="5:25" s="5" customFormat="1" ht="12.75">
      <c r="E40" s="190"/>
      <c r="F40" s="134"/>
      <c r="G40" s="134"/>
      <c r="H40" s="134"/>
      <c r="I40" s="134"/>
      <c r="Y40" s="191"/>
    </row>
    <row r="41" spans="5:25" s="5" customFormat="1" ht="12.75">
      <c r="E41" s="190"/>
      <c r="F41" s="134"/>
      <c r="G41" s="134"/>
      <c r="H41" s="134"/>
      <c r="I41" s="134"/>
      <c r="Y41" s="191"/>
    </row>
    <row r="42" spans="5:25" s="5" customFormat="1" ht="12.75">
      <c r="E42" s="190"/>
      <c r="F42" s="134"/>
      <c r="G42" s="134"/>
      <c r="H42" s="134"/>
      <c r="I42" s="134"/>
      <c r="Y42" s="191"/>
    </row>
    <row r="43" spans="5:25" s="5" customFormat="1" ht="12.75">
      <c r="E43" s="190"/>
      <c r="F43" s="134"/>
      <c r="G43" s="134"/>
      <c r="H43" s="134"/>
      <c r="I43" s="134"/>
      <c r="Y43" s="191"/>
    </row>
    <row r="44" ht="12.75">
      <c r="Y44" s="48"/>
    </row>
    <row r="45" ht="12.75">
      <c r="Y45" s="48"/>
    </row>
    <row r="46" ht="12.75">
      <c r="Y46" s="48"/>
    </row>
    <row r="47" ht="12.75">
      <c r="Y47" s="48"/>
    </row>
    <row r="48" ht="12.75">
      <c r="Y48" s="48"/>
    </row>
    <row r="49" ht="12.75">
      <c r="Y49" s="48"/>
    </row>
    <row r="50" ht="12.75">
      <c r="Y50" s="48"/>
    </row>
    <row r="51" ht="12.75">
      <c r="Y51" s="48"/>
    </row>
    <row r="52" ht="12.75">
      <c r="Y52" s="48"/>
    </row>
    <row r="53" ht="12.75">
      <c r="Y53" s="48"/>
    </row>
    <row r="54" ht="12.75">
      <c r="Y54" s="48"/>
    </row>
    <row r="55" ht="12.75">
      <c r="Y55" s="48"/>
    </row>
    <row r="56" ht="12.75">
      <c r="Y56" s="48"/>
    </row>
    <row r="57" ht="12.75">
      <c r="Y57" s="48"/>
    </row>
    <row r="58" ht="12.75">
      <c r="Y58" s="48"/>
    </row>
    <row r="59" ht="12.75">
      <c r="Y59" s="48"/>
    </row>
    <row r="60" ht="12.75">
      <c r="Y60" s="48"/>
    </row>
    <row r="61" ht="12.75">
      <c r="Y61" s="48"/>
    </row>
    <row r="62" ht="12.75">
      <c r="Y62" s="48"/>
    </row>
    <row r="63" ht="12.75">
      <c r="Y63" s="48"/>
    </row>
    <row r="64" ht="12.75">
      <c r="Y64" s="48"/>
    </row>
    <row r="65" ht="12.75">
      <c r="Y65" s="48"/>
    </row>
    <row r="66" ht="12.75">
      <c r="Y66" s="48"/>
    </row>
  </sheetData>
  <mergeCells count="28">
    <mergeCell ref="A21:B21"/>
    <mergeCell ref="V15:V16"/>
    <mergeCell ref="A18:B18"/>
    <mergeCell ref="D15:D16"/>
    <mergeCell ref="E15:E16"/>
    <mergeCell ref="X1:Y2"/>
    <mergeCell ref="A4:Y4"/>
    <mergeCell ref="A3:Y3"/>
    <mergeCell ref="C10:C12"/>
    <mergeCell ref="D10:D12"/>
    <mergeCell ref="E10:E12"/>
    <mergeCell ref="A14:B14"/>
    <mergeCell ref="A15:B16"/>
    <mergeCell ref="C15:C16"/>
    <mergeCell ref="A19:B19"/>
    <mergeCell ref="V35:W35"/>
    <mergeCell ref="A32:B32"/>
    <mergeCell ref="A33:B33"/>
    <mergeCell ref="A34:B34"/>
    <mergeCell ref="A35:B35"/>
    <mergeCell ref="A22:B22"/>
    <mergeCell ref="A24:B24"/>
    <mergeCell ref="A25:B30"/>
    <mergeCell ref="C25:C30"/>
    <mergeCell ref="D25:D30"/>
    <mergeCell ref="E25:E30"/>
    <mergeCell ref="V25:V30"/>
    <mergeCell ref="A31:B31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150" zoomScaleNormal="15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28.8515625" style="0" customWidth="1"/>
    <col min="4" max="4" width="12.57421875" style="358" hidden="1" customWidth="1"/>
    <col min="5" max="5" width="11.28125" style="0" hidden="1" customWidth="1"/>
    <col min="6" max="6" width="27.7109375" style="0" customWidth="1"/>
    <col min="7" max="7" width="13.00390625" style="358" hidden="1" customWidth="1"/>
    <col min="8" max="8" width="13.57421875" style="0" hidden="1" customWidth="1"/>
    <col min="9" max="9" width="28.140625" style="0" hidden="1" customWidth="1"/>
    <col min="11" max="11" width="12.7109375" style="0" bestFit="1" customWidth="1"/>
    <col min="13" max="13" width="12.00390625" style="0" customWidth="1"/>
  </cols>
  <sheetData>
    <row r="1" spans="3:9" ht="12.75">
      <c r="C1" s="204"/>
      <c r="D1" s="357"/>
      <c r="E1" s="204"/>
      <c r="F1" s="204"/>
      <c r="G1" s="357"/>
      <c r="H1" s="204"/>
      <c r="I1" s="204"/>
    </row>
    <row r="2" spans="3:11" ht="17.25" customHeight="1">
      <c r="C2" s="204"/>
      <c r="D2" s="357"/>
      <c r="E2" s="204"/>
      <c r="F2" s="204"/>
      <c r="G2" s="204"/>
      <c r="H2" s="204"/>
      <c r="I2" s="204"/>
      <c r="K2" s="506"/>
    </row>
    <row r="3" spans="3:11" ht="39" customHeight="1">
      <c r="C3" s="204"/>
      <c r="D3" s="357"/>
      <c r="E3" s="204"/>
      <c r="F3" s="3" t="s">
        <v>94</v>
      </c>
      <c r="G3" s="204"/>
      <c r="H3" s="204"/>
      <c r="I3" s="204" t="s">
        <v>252</v>
      </c>
      <c r="J3" s="204"/>
      <c r="K3" s="506"/>
    </row>
    <row r="4" spans="1:10" ht="20.25">
      <c r="A4" s="507" t="s">
        <v>253</v>
      </c>
      <c r="B4" s="507"/>
      <c r="C4" s="507"/>
      <c r="D4" s="507"/>
      <c r="E4" s="507"/>
      <c r="F4" s="507"/>
      <c r="I4" s="204"/>
      <c r="J4" s="204"/>
    </row>
    <row r="5" spans="1:9" ht="12.75">
      <c r="A5" s="229"/>
      <c r="B5" s="228"/>
      <c r="C5" s="228"/>
      <c r="D5" s="361"/>
      <c r="E5" s="228"/>
      <c r="F5" s="196"/>
      <c r="G5" s="362"/>
      <c r="H5" s="196"/>
      <c r="I5" s="196"/>
    </row>
    <row r="6" spans="1:9" ht="12.75">
      <c r="A6" s="229"/>
      <c r="B6" s="228"/>
      <c r="C6" s="228"/>
      <c r="D6" s="361"/>
      <c r="E6" s="228"/>
      <c r="F6" s="228"/>
      <c r="G6" s="361"/>
      <c r="H6" s="228"/>
      <c r="I6" s="228"/>
    </row>
    <row r="7" spans="1:9" ht="82.5" customHeight="1">
      <c r="A7" s="363" t="s">
        <v>380</v>
      </c>
      <c r="B7" s="363" t="s">
        <v>254</v>
      </c>
      <c r="C7" s="364" t="s">
        <v>255</v>
      </c>
      <c r="D7" s="365" t="s">
        <v>256</v>
      </c>
      <c r="E7" s="364" t="s">
        <v>257</v>
      </c>
      <c r="F7" s="364" t="s">
        <v>258</v>
      </c>
      <c r="G7" s="365" t="s">
        <v>256</v>
      </c>
      <c r="H7" s="364" t="s">
        <v>259</v>
      </c>
      <c r="I7" s="364" t="s">
        <v>383</v>
      </c>
    </row>
    <row r="8" spans="1:9" ht="12.75">
      <c r="A8" s="366"/>
      <c r="B8" s="366"/>
      <c r="C8" s="366"/>
      <c r="D8" s="367"/>
      <c r="E8" s="368"/>
      <c r="F8" s="368"/>
      <c r="G8" s="367"/>
      <c r="H8" s="368"/>
      <c r="I8" s="368"/>
    </row>
    <row r="9" spans="1:9" ht="12.75" hidden="1">
      <c r="A9" s="369">
        <v>957</v>
      </c>
      <c r="B9" s="181" t="s">
        <v>260</v>
      </c>
      <c r="C9" s="182">
        <v>0</v>
      </c>
      <c r="D9" s="370"/>
      <c r="E9" s="195">
        <f>C9+D9</f>
        <v>0</v>
      </c>
      <c r="F9" s="371"/>
      <c r="G9" s="372"/>
      <c r="H9" s="371"/>
      <c r="I9" s="373"/>
    </row>
    <row r="10" spans="1:9" ht="47.25" customHeight="1">
      <c r="A10" s="369">
        <v>952</v>
      </c>
      <c r="B10" s="181" t="s">
        <v>261</v>
      </c>
      <c r="C10" s="182">
        <v>250000</v>
      </c>
      <c r="D10" s="370"/>
      <c r="E10" s="195">
        <f>C10+D10</f>
        <v>250000</v>
      </c>
      <c r="F10" s="371"/>
      <c r="G10" s="372"/>
      <c r="H10" s="371"/>
      <c r="I10" s="373" t="s">
        <v>262</v>
      </c>
    </row>
    <row r="11" spans="1:9" ht="32.25" customHeight="1" hidden="1">
      <c r="A11" s="369">
        <v>955</v>
      </c>
      <c r="B11" s="181" t="s">
        <v>263</v>
      </c>
      <c r="C11" s="182"/>
      <c r="D11" s="374"/>
      <c r="E11" s="195">
        <f>C11+D11</f>
        <v>0</v>
      </c>
      <c r="F11" s="371"/>
      <c r="G11" s="372"/>
      <c r="H11" s="371"/>
      <c r="I11" s="373"/>
    </row>
    <row r="12" spans="1:9" s="379" customFormat="1" ht="13.5" customHeight="1">
      <c r="A12" s="375"/>
      <c r="B12" s="376"/>
      <c r="C12" s="377"/>
      <c r="D12" s="378"/>
      <c r="E12" s="377"/>
      <c r="F12" s="377"/>
      <c r="G12" s="378"/>
      <c r="H12" s="377"/>
      <c r="I12" s="377"/>
    </row>
    <row r="13" spans="1:9" s="382" customFormat="1" ht="30.75" customHeight="1">
      <c r="A13" s="49">
        <v>992</v>
      </c>
      <c r="B13" s="13" t="s">
        <v>264</v>
      </c>
      <c r="C13" s="201"/>
      <c r="D13" s="380"/>
      <c r="E13" s="201"/>
      <c r="F13" s="165">
        <v>386498</v>
      </c>
      <c r="G13" s="381"/>
      <c r="H13" s="165">
        <f>F13+G13</f>
        <v>386498</v>
      </c>
      <c r="I13" s="324"/>
    </row>
    <row r="14" spans="1:9" s="386" customFormat="1" ht="57.75" customHeight="1" hidden="1">
      <c r="A14" s="49">
        <v>963</v>
      </c>
      <c r="B14" s="13" t="s">
        <v>265</v>
      </c>
      <c r="C14" s="383"/>
      <c r="D14" s="384"/>
      <c r="E14" s="383"/>
      <c r="F14" s="165"/>
      <c r="G14" s="163"/>
      <c r="H14" s="165">
        <f>F14+G14</f>
        <v>0</v>
      </c>
      <c r="I14" s="385"/>
    </row>
    <row r="15" spans="1:9" s="379" customFormat="1" ht="12.75">
      <c r="A15" s="387"/>
      <c r="B15" s="388"/>
      <c r="C15" s="389"/>
      <c r="D15" s="390"/>
      <c r="E15" s="389"/>
      <c r="F15" s="389"/>
      <c r="G15" s="390"/>
      <c r="H15" s="389"/>
      <c r="I15" s="389"/>
    </row>
    <row r="16" spans="1:9" ht="24.75" customHeight="1">
      <c r="A16" s="391"/>
      <c r="B16" s="391"/>
      <c r="C16" s="392">
        <f>SUM(C9:C11)</f>
        <v>250000</v>
      </c>
      <c r="D16" s="393">
        <f>SUM(D9:D11)</f>
        <v>0</v>
      </c>
      <c r="E16" s="392">
        <f>SUM(E9:E11)</f>
        <v>250000</v>
      </c>
      <c r="F16" s="392">
        <f>SUM(F12:F14)</f>
        <v>386498</v>
      </c>
      <c r="G16" s="394">
        <f>SUM(G12:G14)</f>
        <v>0</v>
      </c>
      <c r="H16" s="392">
        <f>SUM(H12:H14)</f>
        <v>386498</v>
      </c>
      <c r="I16" s="392"/>
    </row>
    <row r="18" ht="12.75">
      <c r="B18" s="395"/>
    </row>
  </sheetData>
  <mergeCells count="2">
    <mergeCell ref="K2:K3"/>
    <mergeCell ref="A4:F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64"/>
  <sheetViews>
    <sheetView zoomScale="150" zoomScaleNormal="150" workbookViewId="0" topLeftCell="A1">
      <selection activeCell="H9" sqref="H9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25.140625" style="0" customWidth="1"/>
  </cols>
  <sheetData>
    <row r="2" ht="18">
      <c r="I2" s="396" t="s">
        <v>266</v>
      </c>
    </row>
    <row r="4" spans="2:9" ht="15">
      <c r="B4" s="397" t="s">
        <v>267</v>
      </c>
      <c r="C4" s="398"/>
      <c r="D4" s="398"/>
      <c r="E4" s="398"/>
      <c r="F4" s="398"/>
      <c r="G4" s="398"/>
      <c r="H4" s="398"/>
      <c r="I4" s="398"/>
    </row>
    <row r="5" spans="2:9" ht="15">
      <c r="B5" s="398"/>
      <c r="C5" s="398"/>
      <c r="D5" s="398"/>
      <c r="E5" s="398"/>
      <c r="F5" s="398"/>
      <c r="G5" s="398"/>
      <c r="H5" s="398"/>
      <c r="I5" s="398"/>
    </row>
    <row r="6" spans="2:9" ht="15">
      <c r="B6" s="398" t="s">
        <v>268</v>
      </c>
      <c r="C6" s="398"/>
      <c r="D6" s="398"/>
      <c r="E6" s="398"/>
      <c r="F6" s="398"/>
      <c r="G6" s="399"/>
      <c r="H6" s="398"/>
      <c r="I6" s="400">
        <v>3233677.13</v>
      </c>
    </row>
    <row r="7" spans="2:9" ht="15">
      <c r="B7" s="398" t="s">
        <v>269</v>
      </c>
      <c r="C7" s="398"/>
      <c r="D7" s="398"/>
      <c r="E7" s="398"/>
      <c r="F7" s="398"/>
      <c r="G7" s="398"/>
      <c r="H7" s="398"/>
      <c r="I7" s="400">
        <v>250000</v>
      </c>
    </row>
    <row r="8" spans="2:9" ht="15">
      <c r="B8" s="398" t="s">
        <v>270</v>
      </c>
      <c r="C8" s="398"/>
      <c r="D8" s="398"/>
      <c r="E8" s="398"/>
      <c r="F8" s="401"/>
      <c r="G8" s="398"/>
      <c r="H8" s="398"/>
      <c r="I8" s="402">
        <f>I9+I10</f>
        <v>530034.4</v>
      </c>
    </row>
    <row r="9" spans="2:9" ht="15">
      <c r="B9" s="398"/>
      <c r="C9" s="398"/>
      <c r="D9" s="398"/>
      <c r="E9" s="398"/>
      <c r="F9" s="403" t="s">
        <v>271</v>
      </c>
      <c r="G9" s="404" t="s">
        <v>272</v>
      </c>
      <c r="H9" s="398"/>
      <c r="I9" s="400">
        <v>386497.4</v>
      </c>
    </row>
    <row r="10" spans="2:9" ht="15">
      <c r="B10" s="398"/>
      <c r="C10" s="398"/>
      <c r="D10" s="398"/>
      <c r="E10" s="398"/>
      <c r="F10" s="403" t="s">
        <v>273</v>
      </c>
      <c r="G10" s="404" t="s">
        <v>274</v>
      </c>
      <c r="H10" s="398"/>
      <c r="I10" s="400">
        <v>143537</v>
      </c>
    </row>
    <row r="11" spans="2:9" ht="15">
      <c r="B11" s="398" t="s">
        <v>275</v>
      </c>
      <c r="C11" s="398"/>
      <c r="D11" s="398"/>
      <c r="E11" s="398"/>
      <c r="F11" s="398"/>
      <c r="G11" s="398"/>
      <c r="H11" s="398"/>
      <c r="I11" s="400">
        <f>I6+I7-I9</f>
        <v>3097179.73</v>
      </c>
    </row>
    <row r="12" spans="2:9" ht="15">
      <c r="B12" s="398" t="s">
        <v>276</v>
      </c>
      <c r="C12" s="398"/>
      <c r="D12" s="398"/>
      <c r="E12" s="398"/>
      <c r="F12" s="398"/>
      <c r="G12" s="398"/>
      <c r="H12" s="398"/>
      <c r="I12" s="400">
        <v>16282082</v>
      </c>
    </row>
    <row r="13" spans="2:9" ht="15">
      <c r="B13" s="398" t="s">
        <v>277</v>
      </c>
      <c r="C13" s="398"/>
      <c r="D13" s="398"/>
      <c r="E13" s="398"/>
      <c r="F13" s="398"/>
      <c r="G13" s="398"/>
      <c r="H13" s="398"/>
      <c r="I13" s="400"/>
    </row>
    <row r="14" spans="2:11" ht="15">
      <c r="B14" s="398" t="s">
        <v>278</v>
      </c>
      <c r="C14" s="398"/>
      <c r="D14" s="398"/>
      <c r="E14" s="398"/>
      <c r="F14" s="398"/>
      <c r="G14" s="398"/>
      <c r="H14" s="398"/>
      <c r="I14" s="405">
        <f>I8/I12</f>
        <v>0.032553232442878006</v>
      </c>
      <c r="K14" s="406"/>
    </row>
    <row r="15" spans="2:9" ht="15">
      <c r="B15" s="398" t="s">
        <v>279</v>
      </c>
      <c r="C15" s="398"/>
      <c r="D15" s="398"/>
      <c r="E15" s="398"/>
      <c r="F15" s="398"/>
      <c r="G15" s="398"/>
      <c r="H15" s="398"/>
      <c r="I15" s="400"/>
    </row>
    <row r="16" spans="2:9" ht="15">
      <c r="B16" s="398" t="s">
        <v>280</v>
      </c>
      <c r="C16" s="398"/>
      <c r="D16" s="398"/>
      <c r="E16" s="398"/>
      <c r="F16" s="398"/>
      <c r="G16" s="398"/>
      <c r="H16" s="398"/>
      <c r="I16" s="405">
        <f>I11/I12</f>
        <v>0.19022012848234027</v>
      </c>
    </row>
    <row r="17" spans="2:9" ht="15">
      <c r="B17" s="398"/>
      <c r="C17" s="398"/>
      <c r="D17" s="398"/>
      <c r="E17" s="398"/>
      <c r="F17" s="398"/>
      <c r="G17" s="398"/>
      <c r="H17" s="398"/>
      <c r="I17" s="400"/>
    </row>
    <row r="18" spans="2:9" ht="15">
      <c r="B18" s="397" t="s">
        <v>281</v>
      </c>
      <c r="C18" s="398"/>
      <c r="D18" s="398"/>
      <c r="E18" s="398"/>
      <c r="F18" s="398"/>
      <c r="G18" s="398"/>
      <c r="H18" s="398"/>
      <c r="I18" s="398"/>
    </row>
    <row r="19" spans="2:9" ht="15">
      <c r="B19" s="398"/>
      <c r="C19" s="398"/>
      <c r="D19" s="398"/>
      <c r="E19" s="398"/>
      <c r="F19" s="398"/>
      <c r="G19" s="398"/>
      <c r="H19" s="398"/>
      <c r="I19" s="398"/>
    </row>
    <row r="20" spans="2:9" ht="15">
      <c r="B20" s="398" t="s">
        <v>282</v>
      </c>
      <c r="C20" s="398"/>
      <c r="D20" s="398"/>
      <c r="E20" s="398"/>
      <c r="F20" s="398"/>
      <c r="G20" s="398"/>
      <c r="H20" s="399"/>
      <c r="I20" s="400">
        <f>I11</f>
        <v>3097179.73</v>
      </c>
    </row>
    <row r="21" spans="2:9" ht="15">
      <c r="B21" s="398" t="s">
        <v>269</v>
      </c>
      <c r="C21" s="398"/>
      <c r="D21" s="398"/>
      <c r="E21" s="398"/>
      <c r="F21" s="398"/>
      <c r="G21" s="398"/>
      <c r="H21" s="398"/>
      <c r="I21" s="400">
        <v>0</v>
      </c>
    </row>
    <row r="22" spans="2:9" ht="15">
      <c r="B22" s="398" t="s">
        <v>270</v>
      </c>
      <c r="C22" s="398"/>
      <c r="D22" s="398"/>
      <c r="E22" s="398"/>
      <c r="F22" s="398"/>
      <c r="G22" s="398"/>
      <c r="H22" s="398"/>
      <c r="I22" s="402">
        <f>I23+I24</f>
        <v>512028.04</v>
      </c>
    </row>
    <row r="23" spans="2:9" ht="15">
      <c r="B23" s="398"/>
      <c r="C23" s="398"/>
      <c r="D23" s="398"/>
      <c r="E23" s="398"/>
      <c r="F23" s="403" t="s">
        <v>271</v>
      </c>
      <c r="G23" s="404" t="s">
        <v>272</v>
      </c>
      <c r="H23" s="398"/>
      <c r="I23" s="400">
        <v>382564.04</v>
      </c>
    </row>
    <row r="24" spans="2:9" ht="15">
      <c r="B24" s="398"/>
      <c r="C24" s="398"/>
      <c r="D24" s="398"/>
      <c r="E24" s="398"/>
      <c r="F24" s="403" t="s">
        <v>273</v>
      </c>
      <c r="G24" s="404" t="s">
        <v>274</v>
      </c>
      <c r="H24" s="398"/>
      <c r="I24" s="400">
        <v>129464</v>
      </c>
    </row>
    <row r="25" spans="2:9" ht="15">
      <c r="B25" s="398" t="s">
        <v>283</v>
      </c>
      <c r="C25" s="398"/>
      <c r="D25" s="398"/>
      <c r="E25" s="398"/>
      <c r="F25" s="398"/>
      <c r="G25" s="398"/>
      <c r="H25" s="398"/>
      <c r="I25" s="400">
        <f>I20+I21-I23</f>
        <v>2714615.69</v>
      </c>
    </row>
    <row r="26" spans="2:9" ht="15">
      <c r="B26" s="398" t="s">
        <v>284</v>
      </c>
      <c r="C26" s="398"/>
      <c r="D26" s="398"/>
      <c r="E26" s="398"/>
      <c r="F26" s="398"/>
      <c r="G26" s="398"/>
      <c r="H26" s="398"/>
      <c r="I26" s="400">
        <v>15000000</v>
      </c>
    </row>
    <row r="27" spans="2:9" ht="15">
      <c r="B27" s="398" t="s">
        <v>277</v>
      </c>
      <c r="C27" s="398"/>
      <c r="D27" s="398"/>
      <c r="E27" s="398"/>
      <c r="F27" s="398"/>
      <c r="G27" s="398"/>
      <c r="H27" s="398"/>
      <c r="I27" s="400"/>
    </row>
    <row r="28" spans="2:9" ht="15">
      <c r="B28" s="398" t="s">
        <v>285</v>
      </c>
      <c r="C28" s="398"/>
      <c r="D28" s="398"/>
      <c r="E28" s="398"/>
      <c r="F28" s="398"/>
      <c r="G28" s="398"/>
      <c r="H28" s="398"/>
      <c r="I28" s="405">
        <f>I22/I26</f>
        <v>0.03413520266666666</v>
      </c>
    </row>
    <row r="29" spans="2:9" ht="15">
      <c r="B29" s="398" t="s">
        <v>279</v>
      </c>
      <c r="C29" s="398"/>
      <c r="D29" s="398"/>
      <c r="E29" s="398"/>
      <c r="F29" s="398"/>
      <c r="G29" s="398"/>
      <c r="H29" s="398"/>
      <c r="I29" s="400"/>
    </row>
    <row r="30" spans="2:9" ht="15">
      <c r="B30" s="398" t="s">
        <v>280</v>
      </c>
      <c r="C30" s="398"/>
      <c r="D30" s="398"/>
      <c r="E30" s="398"/>
      <c r="F30" s="398"/>
      <c r="G30" s="398"/>
      <c r="H30" s="398"/>
      <c r="I30" s="405">
        <f>I25/I26</f>
        <v>0.18097437933333332</v>
      </c>
    </row>
    <row r="31" spans="2:9" ht="15">
      <c r="B31" s="398"/>
      <c r="C31" s="398"/>
      <c r="D31" s="398"/>
      <c r="E31" s="398"/>
      <c r="F31" s="398"/>
      <c r="G31" s="398"/>
      <c r="H31" s="398"/>
      <c r="I31" s="398"/>
    </row>
    <row r="32" spans="2:9" ht="15">
      <c r="B32" s="397" t="s">
        <v>286</v>
      </c>
      <c r="C32" s="398"/>
      <c r="D32" s="398"/>
      <c r="E32" s="398"/>
      <c r="F32" s="398"/>
      <c r="G32" s="398"/>
      <c r="H32" s="398"/>
      <c r="I32" s="398"/>
    </row>
    <row r="33" spans="2:9" ht="15">
      <c r="B33" s="398"/>
      <c r="C33" s="398"/>
      <c r="D33" s="398"/>
      <c r="E33" s="398"/>
      <c r="F33" s="398"/>
      <c r="G33" s="398"/>
      <c r="H33" s="398"/>
      <c r="I33" s="398"/>
    </row>
    <row r="34" spans="2:9" ht="15">
      <c r="B34" s="398" t="s">
        <v>282</v>
      </c>
      <c r="C34" s="398"/>
      <c r="D34" s="398"/>
      <c r="E34" s="398"/>
      <c r="F34" s="398"/>
      <c r="G34" s="398"/>
      <c r="H34" s="399"/>
      <c r="I34" s="400">
        <f>I25</f>
        <v>2714615.69</v>
      </c>
    </row>
    <row r="35" spans="2:9" ht="15">
      <c r="B35" s="398" t="s">
        <v>269</v>
      </c>
      <c r="C35" s="398"/>
      <c r="D35" s="398"/>
      <c r="E35" s="398"/>
      <c r="F35" s="398"/>
      <c r="G35" s="398"/>
      <c r="H35" s="398"/>
      <c r="I35" s="400">
        <v>0</v>
      </c>
    </row>
    <row r="36" spans="2:9" ht="15">
      <c r="B36" s="398" t="s">
        <v>270</v>
      </c>
      <c r="C36" s="398"/>
      <c r="D36" s="398"/>
      <c r="E36" s="398"/>
      <c r="F36" s="398"/>
      <c r="G36" s="398"/>
      <c r="H36" s="398"/>
      <c r="I36" s="402">
        <f>I37+I38</f>
        <v>493655.04</v>
      </c>
    </row>
    <row r="37" spans="2:9" ht="15">
      <c r="B37" s="398"/>
      <c r="C37" s="398"/>
      <c r="D37" s="398"/>
      <c r="E37" s="398"/>
      <c r="F37" s="403" t="s">
        <v>271</v>
      </c>
      <c r="G37" s="404" t="s">
        <v>272</v>
      </c>
      <c r="H37" s="398"/>
      <c r="I37" s="400">
        <v>382564.04</v>
      </c>
    </row>
    <row r="38" spans="2:9" ht="15">
      <c r="B38" s="398"/>
      <c r="C38" s="398"/>
      <c r="D38" s="398"/>
      <c r="E38" s="398"/>
      <c r="F38" s="403" t="s">
        <v>273</v>
      </c>
      <c r="G38" s="404" t="s">
        <v>274</v>
      </c>
      <c r="H38" s="398"/>
      <c r="I38" s="400">
        <v>111091</v>
      </c>
    </row>
    <row r="39" spans="2:9" ht="15">
      <c r="B39" s="398" t="s">
        <v>287</v>
      </c>
      <c r="C39" s="398"/>
      <c r="D39" s="398"/>
      <c r="E39" s="398"/>
      <c r="F39" s="398"/>
      <c r="G39" s="398"/>
      <c r="H39" s="398"/>
      <c r="I39" s="400">
        <f>I34+I35-I37</f>
        <v>2332051.65</v>
      </c>
    </row>
    <row r="40" spans="2:9" ht="15">
      <c r="B40" s="398" t="s">
        <v>288</v>
      </c>
      <c r="C40" s="398"/>
      <c r="D40" s="398"/>
      <c r="E40" s="398"/>
      <c r="F40" s="398"/>
      <c r="G40" s="398"/>
      <c r="H40" s="398"/>
      <c r="I40" s="400">
        <v>14300000</v>
      </c>
    </row>
    <row r="41" spans="2:9" ht="15">
      <c r="B41" s="398" t="s">
        <v>277</v>
      </c>
      <c r="C41" s="398"/>
      <c r="D41" s="398"/>
      <c r="E41" s="398"/>
      <c r="F41" s="398"/>
      <c r="G41" s="398"/>
      <c r="H41" s="398"/>
      <c r="I41" s="400"/>
    </row>
    <row r="42" spans="2:9" ht="15">
      <c r="B42" s="398" t="s">
        <v>289</v>
      </c>
      <c r="C42" s="398"/>
      <c r="D42" s="398"/>
      <c r="E42" s="398"/>
      <c r="F42" s="398"/>
      <c r="G42" s="398"/>
      <c r="H42" s="398"/>
      <c r="I42" s="405">
        <f>I36/I40</f>
        <v>0.034521331468531466</v>
      </c>
    </row>
    <row r="43" spans="2:9" ht="15">
      <c r="B43" s="398" t="s">
        <v>279</v>
      </c>
      <c r="C43" s="398"/>
      <c r="D43" s="398"/>
      <c r="E43" s="398"/>
      <c r="F43" s="398"/>
      <c r="G43" s="398"/>
      <c r="H43" s="398"/>
      <c r="I43" s="400"/>
    </row>
    <row r="44" spans="2:9" ht="15">
      <c r="B44" s="398" t="s">
        <v>280</v>
      </c>
      <c r="C44" s="398"/>
      <c r="D44" s="398"/>
      <c r="E44" s="398"/>
      <c r="F44" s="398"/>
      <c r="G44" s="398"/>
      <c r="H44" s="398"/>
      <c r="I44" s="405">
        <f>I39/I40</f>
        <v>0.16308053496503497</v>
      </c>
    </row>
    <row r="45" spans="2:9" ht="15">
      <c r="B45" s="398"/>
      <c r="C45" s="398"/>
      <c r="D45" s="398"/>
      <c r="E45" s="398"/>
      <c r="F45" s="398"/>
      <c r="G45" s="398"/>
      <c r="H45" s="398"/>
      <c r="I45" s="398"/>
    </row>
    <row r="46" spans="2:9" ht="15">
      <c r="B46" s="397" t="s">
        <v>290</v>
      </c>
      <c r="C46" s="398"/>
      <c r="D46" s="398"/>
      <c r="E46" s="398"/>
      <c r="F46" s="398"/>
      <c r="G46" s="398"/>
      <c r="H46" s="398"/>
      <c r="I46" s="398"/>
    </row>
    <row r="47" spans="2:9" ht="15">
      <c r="B47" s="398"/>
      <c r="C47" s="398"/>
      <c r="D47" s="398"/>
      <c r="E47" s="398"/>
      <c r="F47" s="398"/>
      <c r="G47" s="398"/>
      <c r="H47" s="398"/>
      <c r="I47" s="398"/>
    </row>
    <row r="48" spans="2:9" ht="15">
      <c r="B48" s="398" t="s">
        <v>282</v>
      </c>
      <c r="C48" s="398"/>
      <c r="D48" s="398"/>
      <c r="E48" s="398"/>
      <c r="F48" s="398"/>
      <c r="G48" s="398"/>
      <c r="H48" s="399"/>
      <c r="I48" s="400">
        <f>I39</f>
        <v>2332051.65</v>
      </c>
    </row>
    <row r="49" spans="2:9" ht="15">
      <c r="B49" s="398" t="s">
        <v>269</v>
      </c>
      <c r="C49" s="398"/>
      <c r="D49" s="398"/>
      <c r="E49" s="398"/>
      <c r="F49" s="398"/>
      <c r="G49" s="398"/>
      <c r="H49" s="398"/>
      <c r="I49" s="400">
        <v>0</v>
      </c>
    </row>
    <row r="50" spans="2:9" ht="15">
      <c r="B50" s="398" t="s">
        <v>270</v>
      </c>
      <c r="C50" s="398"/>
      <c r="D50" s="398"/>
      <c r="E50" s="398"/>
      <c r="F50" s="398"/>
      <c r="G50" s="398"/>
      <c r="H50" s="398"/>
      <c r="I50" s="402">
        <f>I51+I52</f>
        <v>477381.04</v>
      </c>
    </row>
    <row r="51" spans="2:9" ht="15">
      <c r="B51" s="398"/>
      <c r="C51" s="398"/>
      <c r="D51" s="398"/>
      <c r="E51" s="398"/>
      <c r="F51" s="403" t="s">
        <v>271</v>
      </c>
      <c r="G51" s="404" t="s">
        <v>272</v>
      </c>
      <c r="H51" s="398"/>
      <c r="I51" s="400">
        <v>382564.04</v>
      </c>
    </row>
    <row r="52" spans="2:9" ht="15">
      <c r="B52" s="398"/>
      <c r="C52" s="398"/>
      <c r="D52" s="398"/>
      <c r="E52" s="398"/>
      <c r="F52" s="403" t="s">
        <v>273</v>
      </c>
      <c r="G52" s="404" t="s">
        <v>274</v>
      </c>
      <c r="H52" s="398"/>
      <c r="I52" s="400">
        <v>94817</v>
      </c>
    </row>
    <row r="53" spans="2:9" ht="15">
      <c r="B53" s="398" t="s">
        <v>291</v>
      </c>
      <c r="C53" s="398"/>
      <c r="D53" s="398"/>
      <c r="E53" s="398"/>
      <c r="F53" s="398"/>
      <c r="G53" s="398"/>
      <c r="H53" s="398"/>
      <c r="I53" s="400">
        <f>I48+I49-I51</f>
        <v>1949487.6099999999</v>
      </c>
    </row>
    <row r="54" spans="2:9" ht="15">
      <c r="B54" s="398" t="s">
        <v>292</v>
      </c>
      <c r="C54" s="398"/>
      <c r="D54" s="398"/>
      <c r="E54" s="398"/>
      <c r="F54" s="398"/>
      <c r="G54" s="398"/>
      <c r="H54" s="398"/>
      <c r="I54" s="400">
        <v>14300000</v>
      </c>
    </row>
    <row r="55" spans="2:9" ht="15">
      <c r="B55" s="398" t="s">
        <v>277</v>
      </c>
      <c r="C55" s="398"/>
      <c r="D55" s="398"/>
      <c r="E55" s="398"/>
      <c r="F55" s="398"/>
      <c r="G55" s="398"/>
      <c r="H55" s="398"/>
      <c r="I55" s="400"/>
    </row>
    <row r="56" spans="2:9" ht="15">
      <c r="B56" s="398" t="s">
        <v>293</v>
      </c>
      <c r="C56" s="398"/>
      <c r="D56" s="398"/>
      <c r="E56" s="398"/>
      <c r="F56" s="398"/>
      <c r="G56" s="398"/>
      <c r="H56" s="398"/>
      <c r="I56" s="405">
        <f>I50/I54</f>
        <v>0.03338328951048951</v>
      </c>
    </row>
    <row r="57" spans="2:9" ht="15">
      <c r="B57" s="398" t="s">
        <v>279</v>
      </c>
      <c r="C57" s="398"/>
      <c r="D57" s="398"/>
      <c r="E57" s="398"/>
      <c r="F57" s="398"/>
      <c r="G57" s="398"/>
      <c r="H57" s="398"/>
      <c r="I57" s="400"/>
    </row>
    <row r="58" spans="2:9" ht="15">
      <c r="B58" s="398" t="s">
        <v>280</v>
      </c>
      <c r="C58" s="398"/>
      <c r="D58" s="398"/>
      <c r="E58" s="398"/>
      <c r="F58" s="398"/>
      <c r="G58" s="398"/>
      <c r="H58" s="398"/>
      <c r="I58" s="405">
        <f>I53/I54</f>
        <v>0.13632780489510488</v>
      </c>
    </row>
    <row r="59" spans="2:9" ht="15">
      <c r="B59" s="398"/>
      <c r="C59" s="398"/>
      <c r="D59" s="398"/>
      <c r="E59" s="398"/>
      <c r="F59" s="398"/>
      <c r="G59" s="398"/>
      <c r="H59" s="398"/>
      <c r="I59" s="398"/>
    </row>
    <row r="60" spans="2:9" ht="15">
      <c r="B60" s="397" t="s">
        <v>294</v>
      </c>
      <c r="C60" s="398"/>
      <c r="D60" s="398"/>
      <c r="E60" s="398"/>
      <c r="F60" s="398"/>
      <c r="G60" s="398"/>
      <c r="H60" s="398"/>
      <c r="I60" s="398"/>
    </row>
    <row r="61" spans="2:9" ht="15">
      <c r="B61" s="398"/>
      <c r="C61" s="398"/>
      <c r="D61" s="398"/>
      <c r="E61" s="398"/>
      <c r="F61" s="398"/>
      <c r="G61" s="398"/>
      <c r="H61" s="398"/>
      <c r="I61" s="398"/>
    </row>
    <row r="62" spans="2:9" ht="15">
      <c r="B62" s="398" t="s">
        <v>282</v>
      </c>
      <c r="C62" s="398"/>
      <c r="D62" s="398"/>
      <c r="E62" s="398"/>
      <c r="F62" s="398"/>
      <c r="G62" s="398"/>
      <c r="H62" s="399"/>
      <c r="I62" s="400">
        <f>I53</f>
        <v>1949487.6099999999</v>
      </c>
    </row>
    <row r="63" spans="2:9" ht="15">
      <c r="B63" s="398" t="s">
        <v>269</v>
      </c>
      <c r="C63" s="398"/>
      <c r="D63" s="398"/>
      <c r="E63" s="398"/>
      <c r="F63" s="398"/>
      <c r="G63" s="398"/>
      <c r="H63" s="398"/>
      <c r="I63" s="400">
        <v>0</v>
      </c>
    </row>
    <row r="64" spans="2:9" ht="15">
      <c r="B64" s="398" t="s">
        <v>270</v>
      </c>
      <c r="C64" s="398"/>
      <c r="D64" s="398"/>
      <c r="E64" s="398"/>
      <c r="F64" s="398"/>
      <c r="G64" s="398"/>
      <c r="H64" s="398"/>
      <c r="I64" s="402">
        <f>I65+I66</f>
        <v>408858.3</v>
      </c>
    </row>
    <row r="65" spans="2:9" ht="15">
      <c r="B65" s="398"/>
      <c r="C65" s="398"/>
      <c r="D65" s="398"/>
      <c r="E65" s="398"/>
      <c r="F65" s="403" t="s">
        <v>271</v>
      </c>
      <c r="G65" s="404" t="s">
        <v>272</v>
      </c>
      <c r="H65" s="398"/>
      <c r="I65" s="400">
        <v>302564.04</v>
      </c>
    </row>
    <row r="66" spans="2:9" ht="15">
      <c r="B66" s="398"/>
      <c r="C66" s="398"/>
      <c r="D66" s="398"/>
      <c r="E66" s="398"/>
      <c r="F66" s="403" t="s">
        <v>273</v>
      </c>
      <c r="G66" s="404" t="s">
        <v>274</v>
      </c>
      <c r="H66" s="398"/>
      <c r="I66" s="400">
        <v>106294.26</v>
      </c>
    </row>
    <row r="67" spans="2:9" ht="15">
      <c r="B67" s="398" t="s">
        <v>295</v>
      </c>
      <c r="C67" s="398"/>
      <c r="D67" s="398"/>
      <c r="E67" s="398"/>
      <c r="F67" s="398"/>
      <c r="G67" s="398"/>
      <c r="H67" s="398"/>
      <c r="I67" s="400">
        <f>I62+I63-I65</f>
        <v>1646923.5699999998</v>
      </c>
    </row>
    <row r="68" spans="2:9" ht="15">
      <c r="B68" s="398" t="s">
        <v>296</v>
      </c>
      <c r="C68" s="398"/>
      <c r="D68" s="398"/>
      <c r="E68" s="398"/>
      <c r="F68" s="398"/>
      <c r="G68" s="398"/>
      <c r="H68" s="398"/>
      <c r="I68" s="400">
        <v>14300000</v>
      </c>
    </row>
    <row r="69" spans="2:9" ht="15">
      <c r="B69" s="398" t="s">
        <v>277</v>
      </c>
      <c r="C69" s="398"/>
      <c r="D69" s="398"/>
      <c r="E69" s="398"/>
      <c r="F69" s="398"/>
      <c r="G69" s="398"/>
      <c r="H69" s="398"/>
      <c r="I69" s="400"/>
    </row>
    <row r="70" spans="2:9" ht="15">
      <c r="B70" s="398" t="s">
        <v>297</v>
      </c>
      <c r="C70" s="398"/>
      <c r="D70" s="398"/>
      <c r="E70" s="398"/>
      <c r="F70" s="398"/>
      <c r="G70" s="398"/>
      <c r="H70" s="398"/>
      <c r="I70" s="405">
        <f>I64/I68</f>
        <v>0.02859148951048951</v>
      </c>
    </row>
    <row r="71" spans="2:9" ht="15">
      <c r="B71" s="398" t="s">
        <v>279</v>
      </c>
      <c r="C71" s="398"/>
      <c r="D71" s="398"/>
      <c r="E71" s="398"/>
      <c r="F71" s="398"/>
      <c r="G71" s="398"/>
      <c r="H71" s="398"/>
      <c r="I71" s="400"/>
    </row>
    <row r="72" spans="2:9" ht="15">
      <c r="B72" s="398" t="s">
        <v>280</v>
      </c>
      <c r="C72" s="398"/>
      <c r="D72" s="398"/>
      <c r="E72" s="398"/>
      <c r="F72" s="398"/>
      <c r="G72" s="398"/>
      <c r="H72" s="398"/>
      <c r="I72" s="405">
        <f>I67/I68</f>
        <v>0.1151694804195804</v>
      </c>
    </row>
    <row r="73" spans="2:9" ht="15">
      <c r="B73" s="398"/>
      <c r="C73" s="398"/>
      <c r="D73" s="398"/>
      <c r="E73" s="398"/>
      <c r="F73" s="398"/>
      <c r="G73" s="398"/>
      <c r="H73" s="398"/>
      <c r="I73" s="398"/>
    </row>
    <row r="74" spans="2:9" ht="15">
      <c r="B74" s="397" t="s">
        <v>298</v>
      </c>
      <c r="C74" s="398"/>
      <c r="D74" s="398"/>
      <c r="E74" s="398"/>
      <c r="F74" s="398"/>
      <c r="G74" s="398"/>
      <c r="H74" s="398"/>
      <c r="I74" s="398"/>
    </row>
    <row r="75" spans="2:9" ht="15">
      <c r="B75" s="398"/>
      <c r="C75" s="398"/>
      <c r="D75" s="398"/>
      <c r="E75" s="398"/>
      <c r="F75" s="398"/>
      <c r="G75" s="398"/>
      <c r="H75" s="398"/>
      <c r="I75" s="398"/>
    </row>
    <row r="76" spans="2:9" ht="15">
      <c r="B76" s="398" t="s">
        <v>282</v>
      </c>
      <c r="C76" s="398"/>
      <c r="D76" s="398"/>
      <c r="E76" s="398"/>
      <c r="F76" s="398"/>
      <c r="G76" s="398"/>
      <c r="H76" s="399"/>
      <c r="I76" s="400">
        <f>I67</f>
        <v>1646923.5699999998</v>
      </c>
    </row>
    <row r="77" spans="2:9" ht="15">
      <c r="B77" s="398" t="s">
        <v>269</v>
      </c>
      <c r="C77" s="398"/>
      <c r="D77" s="398"/>
      <c r="E77" s="398"/>
      <c r="F77" s="398"/>
      <c r="G77" s="398"/>
      <c r="H77" s="398"/>
      <c r="I77" s="400">
        <v>0</v>
      </c>
    </row>
    <row r="78" spans="2:9" ht="15">
      <c r="B78" s="398" t="s">
        <v>270</v>
      </c>
      <c r="C78" s="398"/>
      <c r="D78" s="398"/>
      <c r="E78" s="398"/>
      <c r="F78" s="398"/>
      <c r="G78" s="398"/>
      <c r="H78" s="398"/>
      <c r="I78" s="402">
        <f>I79+I80</f>
        <v>340274.01</v>
      </c>
    </row>
    <row r="79" spans="2:9" ht="15">
      <c r="B79" s="398"/>
      <c r="C79" s="398"/>
      <c r="D79" s="398"/>
      <c r="E79" s="398"/>
      <c r="F79" s="403" t="s">
        <v>271</v>
      </c>
      <c r="G79" s="404" t="s">
        <v>272</v>
      </c>
      <c r="H79" s="398"/>
      <c r="I79" s="400">
        <v>276923.01</v>
      </c>
    </row>
    <row r="80" spans="2:9" ht="15">
      <c r="B80" s="398"/>
      <c r="C80" s="398"/>
      <c r="D80" s="398"/>
      <c r="E80" s="398"/>
      <c r="F80" s="403" t="s">
        <v>273</v>
      </c>
      <c r="G80" s="404" t="s">
        <v>274</v>
      </c>
      <c r="H80" s="398"/>
      <c r="I80" s="400">
        <v>63351</v>
      </c>
    </row>
    <row r="81" spans="2:9" ht="15">
      <c r="B81" s="398" t="s">
        <v>299</v>
      </c>
      <c r="C81" s="398"/>
      <c r="D81" s="398"/>
      <c r="E81" s="398"/>
      <c r="F81" s="398"/>
      <c r="G81" s="398"/>
      <c r="H81" s="398"/>
      <c r="I81" s="400">
        <f>I76+I77-I79</f>
        <v>1370000.5599999998</v>
      </c>
    </row>
    <row r="82" spans="2:9" ht="15">
      <c r="B82" s="398" t="s">
        <v>300</v>
      </c>
      <c r="C82" s="398"/>
      <c r="D82" s="398"/>
      <c r="E82" s="398"/>
      <c r="F82" s="398"/>
      <c r="G82" s="398"/>
      <c r="H82" s="398"/>
      <c r="I82" s="400">
        <v>14300000</v>
      </c>
    </row>
    <row r="83" spans="2:9" ht="15">
      <c r="B83" s="398" t="s">
        <v>277</v>
      </c>
      <c r="C83" s="398"/>
      <c r="D83" s="398"/>
      <c r="E83" s="398"/>
      <c r="F83" s="398"/>
      <c r="G83" s="398"/>
      <c r="H83" s="398"/>
      <c r="I83" s="400"/>
    </row>
    <row r="84" spans="2:9" ht="15">
      <c r="B84" s="398" t="s">
        <v>301</v>
      </c>
      <c r="C84" s="398"/>
      <c r="D84" s="398"/>
      <c r="E84" s="398"/>
      <c r="F84" s="398"/>
      <c r="G84" s="398"/>
      <c r="H84" s="398"/>
      <c r="I84" s="405">
        <f>I78/I82</f>
        <v>0.023795385314685315</v>
      </c>
    </row>
    <row r="85" spans="2:9" ht="15">
      <c r="B85" s="398" t="s">
        <v>279</v>
      </c>
      <c r="C85" s="398"/>
      <c r="D85" s="398"/>
      <c r="E85" s="398"/>
      <c r="F85" s="398"/>
      <c r="G85" s="398"/>
      <c r="H85" s="398"/>
      <c r="I85" s="400"/>
    </row>
    <row r="86" spans="2:9" ht="15">
      <c r="B86" s="398" t="s">
        <v>280</v>
      </c>
      <c r="C86" s="398"/>
      <c r="D86" s="398"/>
      <c r="E86" s="398"/>
      <c r="F86" s="398"/>
      <c r="G86" s="398"/>
      <c r="H86" s="398"/>
      <c r="I86" s="405">
        <f>I81/I82</f>
        <v>0.09580423496503496</v>
      </c>
    </row>
    <row r="87" spans="2:9" ht="15">
      <c r="B87" s="398"/>
      <c r="C87" s="398"/>
      <c r="D87" s="398"/>
      <c r="E87" s="398"/>
      <c r="F87" s="398"/>
      <c r="G87" s="398"/>
      <c r="H87" s="398"/>
      <c r="I87" s="398"/>
    </row>
    <row r="88" spans="2:9" ht="15">
      <c r="B88" s="397" t="s">
        <v>302</v>
      </c>
      <c r="C88" s="398"/>
      <c r="D88" s="398"/>
      <c r="E88" s="398"/>
      <c r="F88" s="398"/>
      <c r="G88" s="398"/>
      <c r="H88" s="398"/>
      <c r="I88" s="398"/>
    </row>
    <row r="89" spans="2:9" ht="15">
      <c r="B89" s="398"/>
      <c r="C89" s="398"/>
      <c r="D89" s="398"/>
      <c r="E89" s="398"/>
      <c r="F89" s="398"/>
      <c r="G89" s="398"/>
      <c r="H89" s="398"/>
      <c r="I89" s="398"/>
    </row>
    <row r="90" spans="2:9" ht="15">
      <c r="B90" s="398" t="s">
        <v>282</v>
      </c>
      <c r="C90" s="398"/>
      <c r="D90" s="398"/>
      <c r="E90" s="398"/>
      <c r="F90" s="398"/>
      <c r="G90" s="398"/>
      <c r="H90" s="399"/>
      <c r="I90" s="400">
        <f>I81</f>
        <v>1370000.5599999998</v>
      </c>
    </row>
    <row r="91" spans="2:9" ht="15">
      <c r="B91" s="398" t="s">
        <v>269</v>
      </c>
      <c r="C91" s="398"/>
      <c r="D91" s="398"/>
      <c r="E91" s="398"/>
      <c r="F91" s="398"/>
      <c r="G91" s="398"/>
      <c r="H91" s="398"/>
      <c r="I91" s="400">
        <v>0</v>
      </c>
    </row>
    <row r="92" spans="2:9" ht="15">
      <c r="B92" s="398" t="s">
        <v>270</v>
      </c>
      <c r="C92" s="398"/>
      <c r="D92" s="398"/>
      <c r="E92" s="398"/>
      <c r="F92" s="398"/>
      <c r="G92" s="398"/>
      <c r="H92" s="398"/>
      <c r="I92" s="402">
        <f>I93+I94</f>
        <v>273834.92000000004</v>
      </c>
    </row>
    <row r="93" spans="2:9" ht="15">
      <c r="B93" s="398"/>
      <c r="C93" s="398"/>
      <c r="D93" s="398"/>
      <c r="E93" s="398"/>
      <c r="F93" s="403" t="s">
        <v>271</v>
      </c>
      <c r="G93" s="404" t="s">
        <v>272</v>
      </c>
      <c r="H93" s="398"/>
      <c r="I93" s="400">
        <v>199999.92</v>
      </c>
    </row>
    <row r="94" spans="2:9" ht="15">
      <c r="B94" s="398"/>
      <c r="C94" s="398"/>
      <c r="D94" s="398"/>
      <c r="E94" s="398"/>
      <c r="F94" s="403" t="s">
        <v>273</v>
      </c>
      <c r="G94" s="404" t="s">
        <v>274</v>
      </c>
      <c r="H94" s="398"/>
      <c r="I94" s="400">
        <v>73835</v>
      </c>
    </row>
    <row r="95" spans="2:9" ht="15">
      <c r="B95" s="398" t="s">
        <v>303</v>
      </c>
      <c r="C95" s="398"/>
      <c r="D95" s="398"/>
      <c r="E95" s="398"/>
      <c r="F95" s="398"/>
      <c r="G95" s="398"/>
      <c r="H95" s="398"/>
      <c r="I95" s="400">
        <f>I90+I91-I93</f>
        <v>1170000.64</v>
      </c>
    </row>
    <row r="96" spans="2:9" ht="15">
      <c r="B96" s="398" t="s">
        <v>304</v>
      </c>
      <c r="C96" s="398"/>
      <c r="D96" s="398"/>
      <c r="E96" s="398"/>
      <c r="F96" s="398"/>
      <c r="G96" s="398"/>
      <c r="H96" s="398"/>
      <c r="I96" s="400">
        <v>14300000</v>
      </c>
    </row>
    <row r="97" spans="2:9" ht="15">
      <c r="B97" s="398" t="s">
        <v>277</v>
      </c>
      <c r="C97" s="398"/>
      <c r="D97" s="398"/>
      <c r="E97" s="398"/>
      <c r="F97" s="398"/>
      <c r="G97" s="398"/>
      <c r="H97" s="398"/>
      <c r="I97" s="400"/>
    </row>
    <row r="98" spans="2:9" ht="15">
      <c r="B98" s="398" t="s">
        <v>305</v>
      </c>
      <c r="C98" s="398"/>
      <c r="D98" s="398"/>
      <c r="E98" s="398"/>
      <c r="F98" s="398"/>
      <c r="G98" s="398"/>
      <c r="H98" s="398"/>
      <c r="I98" s="405">
        <f>I92/I96</f>
        <v>0.019149295104895107</v>
      </c>
    </row>
    <row r="99" spans="2:9" ht="15">
      <c r="B99" s="398" t="s">
        <v>279</v>
      </c>
      <c r="C99" s="398"/>
      <c r="D99" s="398"/>
      <c r="E99" s="398"/>
      <c r="F99" s="398"/>
      <c r="G99" s="398"/>
      <c r="H99" s="398"/>
      <c r="I99" s="400"/>
    </row>
    <row r="100" spans="2:9" ht="15">
      <c r="B100" s="398" t="s">
        <v>280</v>
      </c>
      <c r="C100" s="398"/>
      <c r="D100" s="398"/>
      <c r="E100" s="398"/>
      <c r="F100" s="398"/>
      <c r="G100" s="398"/>
      <c r="H100" s="398"/>
      <c r="I100" s="405">
        <f>I95/I96</f>
        <v>0.08181822657342656</v>
      </c>
    </row>
    <row r="101" spans="2:9" ht="15">
      <c r="B101" s="398"/>
      <c r="C101" s="398"/>
      <c r="D101" s="398"/>
      <c r="E101" s="398"/>
      <c r="F101" s="398"/>
      <c r="G101" s="398"/>
      <c r="H101" s="398"/>
      <c r="I101" s="398"/>
    </row>
    <row r="102" spans="2:9" ht="15">
      <c r="B102" s="397" t="s">
        <v>306</v>
      </c>
      <c r="C102" s="398"/>
      <c r="D102" s="398"/>
      <c r="E102" s="398"/>
      <c r="F102" s="398"/>
      <c r="G102" s="398"/>
      <c r="H102" s="398"/>
      <c r="I102" s="398"/>
    </row>
    <row r="103" spans="2:9" ht="15">
      <c r="B103" s="398"/>
      <c r="C103" s="398"/>
      <c r="D103" s="398"/>
      <c r="E103" s="398"/>
      <c r="F103" s="398"/>
      <c r="G103" s="398"/>
      <c r="H103" s="398"/>
      <c r="I103" s="398"/>
    </row>
    <row r="104" spans="2:9" ht="15">
      <c r="B104" s="398" t="s">
        <v>282</v>
      </c>
      <c r="C104" s="398"/>
      <c r="D104" s="398"/>
      <c r="E104" s="398"/>
      <c r="F104" s="398"/>
      <c r="G104" s="398"/>
      <c r="H104" s="399"/>
      <c r="I104" s="400">
        <f>I95</f>
        <v>1170000.64</v>
      </c>
    </row>
    <row r="105" spans="2:9" ht="15">
      <c r="B105" s="398" t="s">
        <v>269</v>
      </c>
      <c r="C105" s="398"/>
      <c r="D105" s="398"/>
      <c r="E105" s="398"/>
      <c r="F105" s="398"/>
      <c r="G105" s="398"/>
      <c r="H105" s="398"/>
      <c r="I105" s="400">
        <v>0</v>
      </c>
    </row>
    <row r="106" spans="2:9" ht="15">
      <c r="B106" s="398" t="s">
        <v>270</v>
      </c>
      <c r="C106" s="398"/>
      <c r="D106" s="398"/>
      <c r="E106" s="398"/>
      <c r="F106" s="398"/>
      <c r="G106" s="398"/>
      <c r="H106" s="398"/>
      <c r="I106" s="402">
        <f>I107+I108</f>
        <v>251546.92</v>
      </c>
    </row>
    <row r="107" spans="2:9" ht="15">
      <c r="B107" s="398"/>
      <c r="C107" s="398"/>
      <c r="D107" s="398"/>
      <c r="E107" s="398"/>
      <c r="F107" s="403" t="s">
        <v>271</v>
      </c>
      <c r="G107" s="404" t="s">
        <v>272</v>
      </c>
      <c r="H107" s="398"/>
      <c r="I107" s="400">
        <v>199999.92</v>
      </c>
    </row>
    <row r="108" spans="2:9" ht="15">
      <c r="B108" s="398"/>
      <c r="C108" s="398"/>
      <c r="D108" s="398"/>
      <c r="E108" s="398"/>
      <c r="F108" s="403" t="s">
        <v>273</v>
      </c>
      <c r="G108" s="404" t="s">
        <v>274</v>
      </c>
      <c r="H108" s="398"/>
      <c r="I108" s="400">
        <v>51547</v>
      </c>
    </row>
    <row r="109" spans="2:9" ht="15">
      <c r="B109" s="398" t="s">
        <v>307</v>
      </c>
      <c r="C109" s="398"/>
      <c r="D109" s="398"/>
      <c r="E109" s="398"/>
      <c r="F109" s="398"/>
      <c r="G109" s="398"/>
      <c r="H109" s="398"/>
      <c r="I109" s="400">
        <f>I104+I105-I107</f>
        <v>970000.7199999999</v>
      </c>
    </row>
    <row r="110" spans="2:9" ht="15">
      <c r="B110" s="398" t="s">
        <v>308</v>
      </c>
      <c r="C110" s="398"/>
      <c r="D110" s="398"/>
      <c r="E110" s="398"/>
      <c r="F110" s="398"/>
      <c r="G110" s="398"/>
      <c r="H110" s="398"/>
      <c r="I110" s="400">
        <v>14300000</v>
      </c>
    </row>
    <row r="111" spans="2:9" ht="15">
      <c r="B111" s="398" t="s">
        <v>277</v>
      </c>
      <c r="C111" s="398"/>
      <c r="D111" s="398"/>
      <c r="E111" s="398"/>
      <c r="F111" s="398"/>
      <c r="G111" s="398"/>
      <c r="H111" s="398"/>
      <c r="I111" s="400"/>
    </row>
    <row r="112" spans="2:9" ht="15">
      <c r="B112" s="398" t="s">
        <v>309</v>
      </c>
      <c r="C112" s="398"/>
      <c r="D112" s="398"/>
      <c r="E112" s="398"/>
      <c r="F112" s="398"/>
      <c r="G112" s="398"/>
      <c r="H112" s="398"/>
      <c r="I112" s="405">
        <f>I106/I110</f>
        <v>0.01759069370629371</v>
      </c>
    </row>
    <row r="113" spans="2:9" ht="15">
      <c r="B113" s="398" t="s">
        <v>279</v>
      </c>
      <c r="C113" s="398"/>
      <c r="D113" s="398"/>
      <c r="E113" s="398"/>
      <c r="F113" s="398"/>
      <c r="G113" s="398"/>
      <c r="H113" s="398"/>
      <c r="I113" s="400"/>
    </row>
    <row r="114" spans="2:9" ht="15">
      <c r="B114" s="398" t="s">
        <v>280</v>
      </c>
      <c r="C114" s="398"/>
      <c r="D114" s="398"/>
      <c r="E114" s="398"/>
      <c r="F114" s="398"/>
      <c r="G114" s="398"/>
      <c r="H114" s="398"/>
      <c r="I114" s="405">
        <f>I109/I110</f>
        <v>0.06783221818181817</v>
      </c>
    </row>
    <row r="115" spans="2:9" ht="15">
      <c r="B115" s="398"/>
      <c r="C115" s="398"/>
      <c r="D115" s="398"/>
      <c r="E115" s="398"/>
      <c r="F115" s="398"/>
      <c r="G115" s="398"/>
      <c r="H115" s="398"/>
      <c r="I115" s="398"/>
    </row>
    <row r="116" spans="2:9" ht="15">
      <c r="B116" s="397" t="s">
        <v>310</v>
      </c>
      <c r="C116" s="398"/>
      <c r="D116" s="398"/>
      <c r="E116" s="398"/>
      <c r="F116" s="398"/>
      <c r="G116" s="398"/>
      <c r="H116" s="398"/>
      <c r="I116" s="398"/>
    </row>
    <row r="117" spans="2:9" ht="15">
      <c r="B117" s="398"/>
      <c r="C117" s="398"/>
      <c r="D117" s="398"/>
      <c r="E117" s="398"/>
      <c r="F117" s="398"/>
      <c r="G117" s="398"/>
      <c r="H117" s="398"/>
      <c r="I117" s="398"/>
    </row>
    <row r="118" spans="2:9" ht="15">
      <c r="B118" s="398" t="s">
        <v>282</v>
      </c>
      <c r="C118" s="398"/>
      <c r="D118" s="398"/>
      <c r="E118" s="398"/>
      <c r="F118" s="398"/>
      <c r="G118" s="398"/>
      <c r="H118" s="399"/>
      <c r="I118" s="400">
        <f>I109</f>
        <v>970000.7199999999</v>
      </c>
    </row>
    <row r="119" spans="2:9" ht="15">
      <c r="B119" s="398" t="s">
        <v>269</v>
      </c>
      <c r="C119" s="398"/>
      <c r="D119" s="398"/>
      <c r="E119" s="398"/>
      <c r="F119" s="398"/>
      <c r="G119" s="398"/>
      <c r="H119" s="398"/>
      <c r="I119" s="400">
        <v>0</v>
      </c>
    </row>
    <row r="120" spans="2:9" ht="15">
      <c r="B120" s="398" t="s">
        <v>270</v>
      </c>
      <c r="C120" s="398"/>
      <c r="D120" s="398"/>
      <c r="E120" s="398"/>
      <c r="F120" s="398"/>
      <c r="G120" s="398"/>
      <c r="H120" s="398"/>
      <c r="I120" s="402">
        <f>I121+I122</f>
        <v>232850.92</v>
      </c>
    </row>
    <row r="121" spans="2:9" ht="15">
      <c r="B121" s="398"/>
      <c r="C121" s="398"/>
      <c r="D121" s="398"/>
      <c r="E121" s="398"/>
      <c r="F121" s="403" t="s">
        <v>271</v>
      </c>
      <c r="G121" s="404" t="s">
        <v>272</v>
      </c>
      <c r="H121" s="398"/>
      <c r="I121" s="400">
        <v>199999.92</v>
      </c>
    </row>
    <row r="122" spans="2:9" ht="15">
      <c r="B122" s="398"/>
      <c r="C122" s="398"/>
      <c r="D122" s="398"/>
      <c r="E122" s="398"/>
      <c r="F122" s="403" t="s">
        <v>273</v>
      </c>
      <c r="G122" s="404" t="s">
        <v>274</v>
      </c>
      <c r="H122" s="398"/>
      <c r="I122" s="400">
        <v>32851</v>
      </c>
    </row>
    <row r="123" spans="2:9" ht="15">
      <c r="B123" s="398" t="s">
        <v>311</v>
      </c>
      <c r="C123" s="398"/>
      <c r="D123" s="398"/>
      <c r="E123" s="398"/>
      <c r="F123" s="398"/>
      <c r="G123" s="398"/>
      <c r="H123" s="398"/>
      <c r="I123" s="400">
        <f>I118+I119-I121</f>
        <v>770000.7999999998</v>
      </c>
    </row>
    <row r="124" spans="2:9" ht="15">
      <c r="B124" s="398" t="s">
        <v>312</v>
      </c>
      <c r="C124" s="398"/>
      <c r="D124" s="398"/>
      <c r="E124" s="398"/>
      <c r="F124" s="398"/>
      <c r="G124" s="398"/>
      <c r="H124" s="398"/>
      <c r="I124" s="400">
        <v>14300000</v>
      </c>
    </row>
    <row r="125" spans="2:9" ht="15">
      <c r="B125" s="398" t="s">
        <v>277</v>
      </c>
      <c r="C125" s="398"/>
      <c r="D125" s="398"/>
      <c r="E125" s="398"/>
      <c r="F125" s="398"/>
      <c r="G125" s="398"/>
      <c r="H125" s="398"/>
      <c r="I125" s="400"/>
    </row>
    <row r="126" spans="2:9" ht="15">
      <c r="B126" s="398" t="s">
        <v>313</v>
      </c>
      <c r="C126" s="398"/>
      <c r="D126" s="398"/>
      <c r="E126" s="398"/>
      <c r="F126" s="398"/>
      <c r="G126" s="398"/>
      <c r="H126" s="398"/>
      <c r="I126" s="405">
        <f>I120/I124</f>
        <v>0.01628328111888112</v>
      </c>
    </row>
    <row r="127" spans="2:9" ht="15">
      <c r="B127" s="398" t="s">
        <v>279</v>
      </c>
      <c r="C127" s="398"/>
      <c r="D127" s="398"/>
      <c r="E127" s="398"/>
      <c r="F127" s="398"/>
      <c r="G127" s="398"/>
      <c r="H127" s="398"/>
      <c r="I127" s="400"/>
    </row>
    <row r="128" spans="2:9" ht="15">
      <c r="B128" s="398" t="s">
        <v>280</v>
      </c>
      <c r="C128" s="398"/>
      <c r="D128" s="398"/>
      <c r="E128" s="398"/>
      <c r="F128" s="398"/>
      <c r="G128" s="398"/>
      <c r="H128" s="398"/>
      <c r="I128" s="405">
        <f>I123/I124</f>
        <v>0.05384620979020978</v>
      </c>
    </row>
    <row r="129" spans="2:9" ht="15">
      <c r="B129" s="398"/>
      <c r="C129" s="398"/>
      <c r="D129" s="398"/>
      <c r="E129" s="398"/>
      <c r="F129" s="398"/>
      <c r="G129" s="398"/>
      <c r="H129" s="398"/>
      <c r="I129" s="405"/>
    </row>
    <row r="130" spans="2:9" ht="15">
      <c r="B130" s="397" t="s">
        <v>314</v>
      </c>
      <c r="C130" s="398"/>
      <c r="D130" s="398"/>
      <c r="E130" s="398"/>
      <c r="F130" s="398"/>
      <c r="G130" s="398"/>
      <c r="H130" s="398"/>
      <c r="I130" s="398"/>
    </row>
    <row r="131" spans="2:9" ht="15">
      <c r="B131" s="398"/>
      <c r="C131" s="398"/>
      <c r="D131" s="398"/>
      <c r="E131" s="398"/>
      <c r="F131" s="398"/>
      <c r="G131" s="398"/>
      <c r="H131" s="398"/>
      <c r="I131" s="398"/>
    </row>
    <row r="132" spans="2:9" ht="15">
      <c r="B132" s="398" t="s">
        <v>282</v>
      </c>
      <c r="C132" s="398"/>
      <c r="D132" s="398"/>
      <c r="E132" s="398"/>
      <c r="F132" s="398"/>
      <c r="G132" s="398"/>
      <c r="H132" s="399"/>
      <c r="I132" s="400">
        <f>I123</f>
        <v>770000.7999999998</v>
      </c>
    </row>
    <row r="133" spans="2:9" ht="15">
      <c r="B133" s="398" t="s">
        <v>269</v>
      </c>
      <c r="C133" s="398"/>
      <c r="D133" s="398"/>
      <c r="E133" s="398"/>
      <c r="F133" s="398"/>
      <c r="G133" s="398"/>
      <c r="H133" s="398"/>
      <c r="I133" s="400">
        <v>0</v>
      </c>
    </row>
    <row r="134" spans="2:9" ht="15">
      <c r="B134" s="398" t="s">
        <v>270</v>
      </c>
      <c r="C134" s="398"/>
      <c r="D134" s="398"/>
      <c r="E134" s="398"/>
      <c r="F134" s="398"/>
      <c r="G134" s="398"/>
      <c r="H134" s="398"/>
      <c r="I134" s="402">
        <f>I135+I136</f>
        <v>221973.92</v>
      </c>
    </row>
    <row r="135" spans="2:9" ht="15">
      <c r="B135" s="398"/>
      <c r="C135" s="398"/>
      <c r="D135" s="398"/>
      <c r="E135" s="398"/>
      <c r="F135" s="403" t="s">
        <v>271</v>
      </c>
      <c r="G135" s="404" t="s">
        <v>272</v>
      </c>
      <c r="H135" s="398"/>
      <c r="I135" s="400">
        <v>199999.92</v>
      </c>
    </row>
    <row r="136" spans="2:9" ht="15">
      <c r="B136" s="398"/>
      <c r="C136" s="398"/>
      <c r="D136" s="398"/>
      <c r="E136" s="398"/>
      <c r="F136" s="403" t="s">
        <v>273</v>
      </c>
      <c r="G136" s="404" t="s">
        <v>274</v>
      </c>
      <c r="H136" s="398"/>
      <c r="I136" s="400">
        <v>21974</v>
      </c>
    </row>
    <row r="137" spans="2:9" ht="15">
      <c r="B137" s="398" t="s">
        <v>315</v>
      </c>
      <c r="C137" s="398"/>
      <c r="D137" s="398"/>
      <c r="E137" s="398"/>
      <c r="F137" s="398"/>
      <c r="G137" s="398"/>
      <c r="H137" s="398"/>
      <c r="I137" s="400">
        <f>I132+I133-I135</f>
        <v>570000.8799999998</v>
      </c>
    </row>
    <row r="138" spans="2:9" ht="15">
      <c r="B138" s="398" t="s">
        <v>316</v>
      </c>
      <c r="C138" s="398"/>
      <c r="D138" s="398"/>
      <c r="E138" s="398"/>
      <c r="F138" s="398"/>
      <c r="G138" s="398"/>
      <c r="H138" s="398"/>
      <c r="I138" s="400">
        <v>14300000</v>
      </c>
    </row>
    <row r="139" spans="2:9" ht="15">
      <c r="B139" s="398" t="s">
        <v>277</v>
      </c>
      <c r="C139" s="398"/>
      <c r="D139" s="398"/>
      <c r="E139" s="398"/>
      <c r="F139" s="398"/>
      <c r="G139" s="398"/>
      <c r="H139" s="398"/>
      <c r="I139" s="400"/>
    </row>
    <row r="140" spans="2:9" ht="15">
      <c r="B140" s="398" t="s">
        <v>317</v>
      </c>
      <c r="C140" s="398"/>
      <c r="D140" s="398"/>
      <c r="E140" s="398"/>
      <c r="F140" s="398"/>
      <c r="G140" s="398"/>
      <c r="H140" s="398"/>
      <c r="I140" s="405">
        <f>I134/I138</f>
        <v>0.015522651748251749</v>
      </c>
    </row>
    <row r="141" spans="2:9" ht="15">
      <c r="B141" s="398" t="s">
        <v>279</v>
      </c>
      <c r="C141" s="398"/>
      <c r="D141" s="398"/>
      <c r="E141" s="398"/>
      <c r="F141" s="398"/>
      <c r="G141" s="398"/>
      <c r="H141" s="398"/>
      <c r="I141" s="400"/>
    </row>
    <row r="142" spans="2:9" ht="15">
      <c r="B142" s="398" t="s">
        <v>280</v>
      </c>
      <c r="C142" s="398"/>
      <c r="D142" s="398"/>
      <c r="E142" s="398"/>
      <c r="F142" s="398"/>
      <c r="G142" s="398"/>
      <c r="H142" s="398"/>
      <c r="I142" s="405">
        <f>I137/I138</f>
        <v>0.039860201398601386</v>
      </c>
    </row>
    <row r="143" spans="2:9" ht="15">
      <c r="B143" s="398"/>
      <c r="C143" s="398"/>
      <c r="D143" s="398"/>
      <c r="E143" s="398"/>
      <c r="F143" s="398"/>
      <c r="G143" s="398"/>
      <c r="H143" s="398"/>
      <c r="I143" s="405"/>
    </row>
    <row r="144" spans="2:9" ht="15">
      <c r="B144" s="397" t="s">
        <v>318</v>
      </c>
      <c r="C144" s="398"/>
      <c r="D144" s="398"/>
      <c r="E144" s="398"/>
      <c r="F144" s="398"/>
      <c r="G144" s="398"/>
      <c r="H144" s="398"/>
      <c r="I144" s="398"/>
    </row>
    <row r="145" spans="2:9" ht="15">
      <c r="B145" s="398"/>
      <c r="C145" s="398"/>
      <c r="D145" s="398"/>
      <c r="E145" s="398"/>
      <c r="F145" s="398"/>
      <c r="G145" s="398"/>
      <c r="H145" s="398"/>
      <c r="I145" s="398"/>
    </row>
    <row r="146" spans="2:9" ht="15">
      <c r="B146" s="398" t="s">
        <v>282</v>
      </c>
      <c r="C146" s="398"/>
      <c r="D146" s="398"/>
      <c r="E146" s="398"/>
      <c r="F146" s="398"/>
      <c r="G146" s="398"/>
      <c r="H146" s="399"/>
      <c r="I146" s="400">
        <f>I137</f>
        <v>570000.8799999998</v>
      </c>
    </row>
    <row r="147" spans="2:9" ht="15">
      <c r="B147" s="398" t="s">
        <v>269</v>
      </c>
      <c r="C147" s="398"/>
      <c r="D147" s="398"/>
      <c r="E147" s="398"/>
      <c r="F147" s="398"/>
      <c r="G147" s="398"/>
      <c r="H147" s="398"/>
      <c r="I147" s="400">
        <v>0</v>
      </c>
    </row>
    <row r="148" spans="2:9" ht="15">
      <c r="B148" s="398" t="s">
        <v>270</v>
      </c>
      <c r="C148" s="398"/>
      <c r="D148" s="398"/>
      <c r="E148" s="398"/>
      <c r="F148" s="398"/>
      <c r="G148" s="398"/>
      <c r="H148" s="398"/>
      <c r="I148" s="402">
        <f>I149+I150</f>
        <v>215966.92</v>
      </c>
    </row>
    <row r="149" spans="2:9" ht="15">
      <c r="B149" s="398"/>
      <c r="C149" s="398"/>
      <c r="D149" s="398"/>
      <c r="E149" s="398"/>
      <c r="F149" s="403" t="s">
        <v>271</v>
      </c>
      <c r="G149" s="404" t="s">
        <v>272</v>
      </c>
      <c r="H149" s="398"/>
      <c r="I149" s="400">
        <v>199999.92</v>
      </c>
    </row>
    <row r="150" spans="2:9" ht="15">
      <c r="B150" s="398"/>
      <c r="C150" s="398"/>
      <c r="D150" s="398"/>
      <c r="E150" s="398"/>
      <c r="F150" s="403" t="s">
        <v>273</v>
      </c>
      <c r="G150" s="404" t="s">
        <v>274</v>
      </c>
      <c r="H150" s="398"/>
      <c r="I150" s="400">
        <v>15967</v>
      </c>
    </row>
    <row r="151" spans="2:9" ht="15">
      <c r="B151" s="398" t="s">
        <v>319</v>
      </c>
      <c r="C151" s="398"/>
      <c r="D151" s="398"/>
      <c r="E151" s="398"/>
      <c r="F151" s="398"/>
      <c r="G151" s="398"/>
      <c r="H151" s="398"/>
      <c r="I151" s="400">
        <f>I146+I147-I149</f>
        <v>370000.95999999973</v>
      </c>
    </row>
    <row r="152" spans="2:9" ht="15">
      <c r="B152" s="398" t="s">
        <v>320</v>
      </c>
      <c r="C152" s="398"/>
      <c r="D152" s="398"/>
      <c r="E152" s="398"/>
      <c r="F152" s="398"/>
      <c r="G152" s="398"/>
      <c r="H152" s="398"/>
      <c r="I152" s="400">
        <v>14300000</v>
      </c>
    </row>
    <row r="153" spans="2:9" ht="15">
      <c r="B153" s="398" t="s">
        <v>277</v>
      </c>
      <c r="C153" s="398"/>
      <c r="D153" s="398"/>
      <c r="E153" s="398"/>
      <c r="F153" s="398"/>
      <c r="G153" s="398"/>
      <c r="H153" s="398"/>
      <c r="I153" s="400"/>
    </row>
    <row r="154" spans="2:9" ht="15">
      <c r="B154" s="398" t="s">
        <v>321</v>
      </c>
      <c r="C154" s="398"/>
      <c r="D154" s="398"/>
      <c r="E154" s="398"/>
      <c r="F154" s="398"/>
      <c r="G154" s="398"/>
      <c r="H154" s="398"/>
      <c r="I154" s="405">
        <f>I148/I152</f>
        <v>0.01510258181818182</v>
      </c>
    </row>
    <row r="155" spans="2:9" ht="15">
      <c r="B155" s="398" t="s">
        <v>279</v>
      </c>
      <c r="C155" s="398"/>
      <c r="D155" s="398"/>
      <c r="E155" s="398"/>
      <c r="F155" s="398"/>
      <c r="G155" s="398"/>
      <c r="H155" s="398"/>
      <c r="I155" s="400"/>
    </row>
    <row r="156" spans="2:9" ht="15">
      <c r="B156" s="398" t="s">
        <v>280</v>
      </c>
      <c r="C156" s="398"/>
      <c r="D156" s="398"/>
      <c r="E156" s="398"/>
      <c r="F156" s="398"/>
      <c r="G156" s="398"/>
      <c r="H156" s="398"/>
      <c r="I156" s="405">
        <f>I151/I152</f>
        <v>0.02587419300699299</v>
      </c>
    </row>
    <row r="157" spans="2:9" ht="15">
      <c r="B157" s="398"/>
      <c r="C157" s="398"/>
      <c r="D157" s="398"/>
      <c r="E157" s="398"/>
      <c r="F157" s="398"/>
      <c r="G157" s="398"/>
      <c r="H157" s="398"/>
      <c r="I157" s="405"/>
    </row>
    <row r="158" spans="2:9" ht="15">
      <c r="B158" s="398"/>
      <c r="C158" s="398"/>
      <c r="D158" s="398"/>
      <c r="E158" s="398"/>
      <c r="F158" s="398"/>
      <c r="G158" s="398"/>
      <c r="H158" s="398"/>
      <c r="I158" s="398"/>
    </row>
    <row r="159" spans="2:9" ht="15">
      <c r="B159" s="397" t="s">
        <v>322</v>
      </c>
      <c r="C159" s="398"/>
      <c r="D159" s="398"/>
      <c r="E159" s="398"/>
      <c r="F159" s="398"/>
      <c r="G159" s="398"/>
      <c r="H159" s="398"/>
      <c r="I159" s="398"/>
    </row>
    <row r="160" spans="2:9" ht="15">
      <c r="B160" s="397" t="s">
        <v>323</v>
      </c>
      <c r="C160" s="398"/>
      <c r="D160" s="398"/>
      <c r="E160" s="398"/>
      <c r="F160" s="398"/>
      <c r="G160" s="398"/>
      <c r="H160" s="398"/>
      <c r="I160" s="398"/>
    </row>
    <row r="161" spans="2:9" ht="15">
      <c r="B161" s="398"/>
      <c r="C161" s="398"/>
      <c r="D161" s="398"/>
      <c r="E161" s="398"/>
      <c r="F161" s="398"/>
      <c r="G161" s="398"/>
      <c r="H161" s="398"/>
      <c r="I161" s="398"/>
    </row>
    <row r="162" spans="2:9" ht="15">
      <c r="B162" s="398"/>
      <c r="C162" s="398"/>
      <c r="D162" s="398"/>
      <c r="E162" s="398"/>
      <c r="F162" s="398"/>
      <c r="G162" s="398"/>
      <c r="H162" s="398"/>
      <c r="I162" s="398"/>
    </row>
    <row r="163" spans="2:9" ht="15">
      <c r="B163" s="398"/>
      <c r="C163" s="398"/>
      <c r="D163" s="398"/>
      <c r="E163" s="398"/>
      <c r="F163" s="398"/>
      <c r="G163" s="398"/>
      <c r="H163" s="398"/>
      <c r="I163" s="398"/>
    </row>
    <row r="164" spans="2:9" ht="15">
      <c r="B164" s="398"/>
      <c r="C164" s="398"/>
      <c r="D164" s="398"/>
      <c r="E164" s="398"/>
      <c r="F164" s="398"/>
      <c r="G164" s="398"/>
      <c r="H164" s="398"/>
      <c r="I164" s="398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2"/>
  <sheetViews>
    <sheetView zoomScale="150" zoomScaleNormal="150" workbookViewId="0" topLeftCell="A1">
      <selection activeCell="B7" sqref="B7:I7"/>
    </sheetView>
  </sheetViews>
  <sheetFormatPr defaultColWidth="9.140625" defaultRowHeight="12.75"/>
  <cols>
    <col min="1" max="1" width="3.7109375" style="262" customWidth="1"/>
    <col min="2" max="2" width="13.140625" style="262" customWidth="1"/>
    <col min="3" max="3" width="9.140625" style="262" customWidth="1"/>
    <col min="4" max="4" width="11.28125" style="262" customWidth="1"/>
    <col min="5" max="5" width="6.00390625" style="262" customWidth="1"/>
    <col min="6" max="6" width="11.00390625" style="262" customWidth="1"/>
    <col min="7" max="7" width="11.421875" style="262" customWidth="1"/>
    <col min="8" max="8" width="20.140625" style="262" customWidth="1"/>
    <col min="9" max="9" width="10.28125" style="262" customWidth="1"/>
    <col min="10" max="10" width="16.8515625" style="262" customWidth="1"/>
    <col min="11" max="11" width="16.28125" style="262" customWidth="1"/>
    <col min="12" max="16384" width="9.140625" style="262" customWidth="1"/>
  </cols>
  <sheetData>
    <row r="2" spans="8:10" ht="19.5" customHeight="1">
      <c r="H2" s="495" t="s">
        <v>95</v>
      </c>
      <c r="I2" s="495"/>
      <c r="J2" s="260"/>
    </row>
    <row r="3" spans="8:10" ht="17.25" customHeight="1">
      <c r="H3" s="495"/>
      <c r="I3" s="495"/>
      <c r="J3" s="260"/>
    </row>
    <row r="4" ht="12.75">
      <c r="J4" s="260"/>
    </row>
    <row r="5" ht="12.75">
      <c r="J5" s="260"/>
    </row>
    <row r="7" spans="2:11" ht="15.75">
      <c r="B7" s="510" t="s">
        <v>324</v>
      </c>
      <c r="C7" s="510"/>
      <c r="D7" s="510"/>
      <c r="E7" s="510"/>
      <c r="F7" s="510"/>
      <c r="G7" s="510"/>
      <c r="H7" s="510"/>
      <c r="I7" s="510"/>
      <c r="J7" s="407"/>
      <c r="K7" s="408"/>
    </row>
    <row r="8" spans="2:11" ht="15.75">
      <c r="B8" s="510" t="s">
        <v>325</v>
      </c>
      <c r="C8" s="510"/>
      <c r="D8" s="510"/>
      <c r="E8" s="510"/>
      <c r="F8" s="510"/>
      <c r="G8" s="510"/>
      <c r="H8" s="510"/>
      <c r="I8" s="510"/>
      <c r="J8" s="407"/>
      <c r="K8" s="408"/>
    </row>
    <row r="9" spans="2:11" ht="15.75">
      <c r="B9" s="510" t="s">
        <v>326</v>
      </c>
      <c r="C9" s="510"/>
      <c r="D9" s="510"/>
      <c r="E9" s="510"/>
      <c r="F9" s="510"/>
      <c r="G9" s="510"/>
      <c r="H9" s="510"/>
      <c r="I9" s="510"/>
      <c r="J9" s="407"/>
      <c r="K9" s="408"/>
    </row>
    <row r="14" spans="2:10" ht="12.75">
      <c r="B14" s="264" t="s">
        <v>327</v>
      </c>
      <c r="C14" s="264" t="s">
        <v>388</v>
      </c>
      <c r="H14" s="409">
        <f>H15</f>
        <v>18000</v>
      </c>
      <c r="J14" s="409"/>
    </row>
    <row r="15" spans="2:10" ht="12.75">
      <c r="B15" s="264" t="s">
        <v>328</v>
      </c>
      <c r="C15" s="264" t="s">
        <v>523</v>
      </c>
      <c r="H15" s="410">
        <f>H16</f>
        <v>18000</v>
      </c>
      <c r="J15" s="411"/>
    </row>
    <row r="16" spans="2:10" ht="12.75">
      <c r="B16" s="264" t="s">
        <v>329</v>
      </c>
      <c r="C16" s="264" t="s">
        <v>29</v>
      </c>
      <c r="H16" s="411">
        <v>18000</v>
      </c>
      <c r="J16" s="411"/>
    </row>
    <row r="17" ht="12.75">
      <c r="J17" s="412"/>
    </row>
    <row r="18" ht="12.75">
      <c r="J18" s="412"/>
    </row>
    <row r="19" ht="12.75">
      <c r="J19" s="412"/>
    </row>
    <row r="20" spans="2:10" ht="12.75">
      <c r="B20" s="508" t="s">
        <v>330</v>
      </c>
      <c r="C20" s="508"/>
      <c r="D20" s="508"/>
      <c r="E20" s="508"/>
      <c r="F20" s="508"/>
      <c r="G20" s="508"/>
      <c r="H20" s="508"/>
      <c r="I20" s="508"/>
      <c r="J20" s="412"/>
    </row>
    <row r="21" spans="2:10" ht="12.75">
      <c r="B21" s="508" t="s">
        <v>331</v>
      </c>
      <c r="C21" s="508"/>
      <c r="D21" s="508"/>
      <c r="E21" s="508"/>
      <c r="F21" s="508"/>
      <c r="G21" s="508"/>
      <c r="H21" s="508"/>
      <c r="I21" s="508"/>
      <c r="J21" s="412"/>
    </row>
    <row r="22" spans="2:10" ht="30.75" customHeight="1">
      <c r="B22" s="509" t="s">
        <v>332</v>
      </c>
      <c r="C22" s="509"/>
      <c r="D22" s="509"/>
      <c r="E22" s="509"/>
      <c r="F22" s="509"/>
      <c r="G22" s="509"/>
      <c r="H22" s="509"/>
      <c r="I22" s="509"/>
      <c r="J22" s="412"/>
    </row>
    <row r="23" spans="2:10" ht="12.75" customHeight="1">
      <c r="B23" s="58"/>
      <c r="C23" s="58"/>
      <c r="D23" s="58"/>
      <c r="E23" s="58"/>
      <c r="F23" s="58"/>
      <c r="G23" s="58"/>
      <c r="H23" s="58"/>
      <c r="I23" s="58"/>
      <c r="J23" s="412"/>
    </row>
    <row r="24" spans="2:10" ht="12.75" customHeight="1">
      <c r="B24" s="58"/>
      <c r="C24" s="58"/>
      <c r="D24" s="58"/>
      <c r="E24" s="58"/>
      <c r="F24" s="58"/>
      <c r="G24" s="58"/>
      <c r="H24" s="58"/>
      <c r="I24" s="58"/>
      <c r="J24" s="412"/>
    </row>
    <row r="25" spans="2:10" ht="12.75" customHeight="1">
      <c r="B25" s="58"/>
      <c r="C25" s="58"/>
      <c r="D25" s="58"/>
      <c r="E25" s="58"/>
      <c r="F25" s="58"/>
      <c r="G25" s="58"/>
      <c r="H25" s="58"/>
      <c r="I25" s="58"/>
      <c r="J25" s="412"/>
    </row>
    <row r="26" spans="2:10" ht="12.75" customHeight="1">
      <c r="B26" s="413"/>
      <c r="C26" s="413"/>
      <c r="D26" s="413"/>
      <c r="E26" s="413"/>
      <c r="F26" s="413"/>
      <c r="G26" s="413"/>
      <c r="H26" s="413"/>
      <c r="I26" s="413"/>
      <c r="J26" s="412"/>
    </row>
    <row r="27" spans="2:10" ht="12.75" customHeight="1">
      <c r="B27" s="413"/>
      <c r="C27" s="413"/>
      <c r="D27" s="413"/>
      <c r="E27" s="413"/>
      <c r="F27" s="413"/>
      <c r="G27" s="413"/>
      <c r="H27" s="413"/>
      <c r="I27" s="413"/>
      <c r="J27" s="412"/>
    </row>
    <row r="28" spans="2:10" ht="12.75" customHeight="1">
      <c r="B28" s="413"/>
      <c r="C28" s="413"/>
      <c r="D28" s="413"/>
      <c r="E28" s="413"/>
      <c r="F28" s="413"/>
      <c r="G28" s="413"/>
      <c r="H28" s="413"/>
      <c r="I28" s="413"/>
      <c r="J28" s="412"/>
    </row>
    <row r="29" spans="2:9" ht="12.75" customHeight="1">
      <c r="B29" s="413"/>
      <c r="C29" s="413"/>
      <c r="D29" s="413"/>
      <c r="E29" s="413"/>
      <c r="F29" s="413"/>
      <c r="G29" s="413"/>
      <c r="H29" s="413"/>
      <c r="I29" s="413"/>
    </row>
    <row r="30" spans="2:9" ht="12.75" customHeight="1">
      <c r="B30" s="413"/>
      <c r="C30" s="413"/>
      <c r="D30" s="413"/>
      <c r="E30" s="413"/>
      <c r="F30" s="413"/>
      <c r="G30" s="413"/>
      <c r="H30" s="413"/>
      <c r="I30" s="413"/>
    </row>
    <row r="31" spans="2:9" ht="12.75" customHeight="1">
      <c r="B31" s="413"/>
      <c r="C31" s="413"/>
      <c r="D31" s="413"/>
      <c r="E31" s="413"/>
      <c r="F31" s="413"/>
      <c r="G31" s="413"/>
      <c r="H31" s="413"/>
      <c r="I31" s="413"/>
    </row>
    <row r="32" spans="2:9" ht="12.75" customHeight="1">
      <c r="B32" s="413"/>
      <c r="C32" s="413"/>
      <c r="D32" s="413"/>
      <c r="E32" s="413"/>
      <c r="F32" s="413"/>
      <c r="G32" s="413"/>
      <c r="H32" s="413"/>
      <c r="I32" s="413"/>
    </row>
  </sheetData>
  <mergeCells count="7">
    <mergeCell ref="B20:I20"/>
    <mergeCell ref="B21:I21"/>
    <mergeCell ref="B22:I22"/>
    <mergeCell ref="H2:I3"/>
    <mergeCell ref="B7:I7"/>
    <mergeCell ref="B8:I8"/>
    <mergeCell ref="B9:I9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="150" zoomScaleNormal="150" workbookViewId="0" topLeftCell="A1">
      <selection activeCell="D3" sqref="D3"/>
    </sheetView>
  </sheetViews>
  <sheetFormatPr defaultColWidth="9.140625" defaultRowHeight="12.75"/>
  <cols>
    <col min="1" max="1" width="6.8515625" style="228" customWidth="1"/>
    <col min="2" max="2" width="19.8515625" style="228" customWidth="1"/>
    <col min="3" max="3" width="24.140625" style="228" customWidth="1"/>
    <col min="4" max="4" width="48.421875" style="228" customWidth="1"/>
    <col min="5" max="5" width="17.00390625" style="228" hidden="1" customWidth="1"/>
    <col min="6" max="6" width="5.8515625" style="228" hidden="1" customWidth="1"/>
    <col min="7" max="8" width="11.28125" style="228" customWidth="1"/>
    <col min="9" max="16384" width="9.140625" style="228" customWidth="1"/>
  </cols>
  <sheetData>
    <row r="1" spans="3:9" ht="12" customHeight="1">
      <c r="C1" s="5"/>
      <c r="D1" s="495" t="s">
        <v>96</v>
      </c>
      <c r="E1" s="495"/>
      <c r="G1" s="506"/>
      <c r="H1" s="506"/>
      <c r="I1" s="506"/>
    </row>
    <row r="2" spans="3:9" ht="12" customHeight="1">
      <c r="C2" s="5"/>
      <c r="D2" s="495"/>
      <c r="E2" s="495"/>
      <c r="G2" s="196"/>
      <c r="H2" s="196"/>
      <c r="I2" s="196"/>
    </row>
    <row r="3" spans="5:6" ht="17.25" customHeight="1">
      <c r="E3" s="514"/>
      <c r="F3" s="514"/>
    </row>
    <row r="4" spans="1:6" ht="18.75" customHeight="1">
      <c r="A4" s="513" t="s">
        <v>333</v>
      </c>
      <c r="B4" s="513"/>
      <c r="C4" s="513"/>
      <c r="D4" s="513"/>
      <c r="E4" s="415"/>
      <c r="F4" s="415"/>
    </row>
    <row r="5" spans="1:6" ht="18.75" customHeight="1">
      <c r="A5" s="513" t="s">
        <v>334</v>
      </c>
      <c r="B5" s="513"/>
      <c r="C5" s="513"/>
      <c r="D5" s="513"/>
      <c r="E5" s="415"/>
      <c r="F5" s="415"/>
    </row>
    <row r="6" spans="1:6" ht="18.75" customHeight="1">
      <c r="A6" s="513" t="s">
        <v>335</v>
      </c>
      <c r="B6" s="513"/>
      <c r="C6" s="513"/>
      <c r="D6" s="513"/>
      <c r="E6" s="415"/>
      <c r="F6" s="415"/>
    </row>
    <row r="7" spans="1:6" ht="18.75" customHeight="1" thickBot="1">
      <c r="A7" s="414"/>
      <c r="B7" s="414"/>
      <c r="C7" s="414"/>
      <c r="D7" s="414"/>
      <c r="E7" s="414"/>
      <c r="F7" s="414"/>
    </row>
    <row r="8" spans="1:6" s="24" customFormat="1" ht="13.5" customHeight="1">
      <c r="A8" s="463" t="s">
        <v>380</v>
      </c>
      <c r="B8" s="463" t="s">
        <v>381</v>
      </c>
      <c r="C8" s="463" t="s">
        <v>336</v>
      </c>
      <c r="D8" s="463"/>
      <c r="E8" s="463" t="s">
        <v>337</v>
      </c>
      <c r="F8" s="463" t="s">
        <v>13</v>
      </c>
    </row>
    <row r="9" spans="1:8" s="126" customFormat="1" ht="48" customHeight="1" thickBot="1">
      <c r="A9" s="464"/>
      <c r="B9" s="464"/>
      <c r="C9" s="464"/>
      <c r="D9" s="464"/>
      <c r="E9" s="464"/>
      <c r="F9" s="464"/>
      <c r="G9" s="333"/>
      <c r="H9" s="333"/>
    </row>
    <row r="10" spans="1:6" s="418" customFormat="1" ht="12.75">
      <c r="A10" s="416"/>
      <c r="B10" s="416"/>
      <c r="C10" s="416"/>
      <c r="D10" s="416"/>
      <c r="E10" s="417"/>
      <c r="F10" s="417"/>
    </row>
    <row r="11" spans="1:6" s="424" customFormat="1" ht="12.75">
      <c r="A11" s="419"/>
      <c r="B11" s="420" t="s">
        <v>338</v>
      </c>
      <c r="C11" s="423">
        <f>C12+C13</f>
        <v>37000</v>
      </c>
      <c r="D11" s="423"/>
      <c r="E11" s="423" t="e">
        <f>E12+E13+#REF!</f>
        <v>#REF!</v>
      </c>
      <c r="F11" s="322"/>
    </row>
    <row r="12" spans="1:6" s="429" customFormat="1" ht="25.5">
      <c r="A12" s="425"/>
      <c r="B12" s="426" t="s">
        <v>339</v>
      </c>
      <c r="C12" s="427">
        <v>7000</v>
      </c>
      <c r="D12" s="428"/>
      <c r="E12" s="427">
        <v>45929.41</v>
      </c>
      <c r="F12" s="330"/>
    </row>
    <row r="13" spans="1:6" s="5" customFormat="1" ht="90" customHeight="1" thickBot="1">
      <c r="A13" s="12" t="s">
        <v>28</v>
      </c>
      <c r="B13" s="13" t="s">
        <v>472</v>
      </c>
      <c r="C13" s="165">
        <v>30000</v>
      </c>
      <c r="D13" s="165" t="s">
        <v>340</v>
      </c>
      <c r="E13" s="165">
        <v>5442.26</v>
      </c>
      <c r="F13" s="201">
        <f>E13*100/C13</f>
        <v>18.140866666666668</v>
      </c>
    </row>
    <row r="14" spans="1:6" s="418" customFormat="1" ht="12.75">
      <c r="A14" s="416"/>
      <c r="B14" s="416"/>
      <c r="C14" s="416"/>
      <c r="D14" s="416"/>
      <c r="E14" s="417"/>
      <c r="F14" s="417"/>
    </row>
    <row r="15" spans="1:6" s="424" customFormat="1" ht="12.75">
      <c r="A15" s="419"/>
      <c r="B15" s="420" t="s">
        <v>575</v>
      </c>
      <c r="C15" s="423">
        <f>SUM(C16:C17)</f>
        <v>37000</v>
      </c>
      <c r="D15" s="423"/>
      <c r="E15" s="423" t="e">
        <f>#REF!+E17</f>
        <v>#REF!</v>
      </c>
      <c r="F15" s="322"/>
    </row>
    <row r="16" spans="1:6" s="132" customFormat="1" ht="35.25" customHeight="1">
      <c r="A16" s="12">
        <v>4210</v>
      </c>
      <c r="B16" s="13" t="s">
        <v>403</v>
      </c>
      <c r="C16" s="180">
        <v>17900</v>
      </c>
      <c r="D16" s="511" t="s">
        <v>341</v>
      </c>
      <c r="E16" s="165"/>
      <c r="F16" s="201"/>
    </row>
    <row r="17" spans="1:6" s="132" customFormat="1" ht="28.5" customHeight="1" thickBot="1">
      <c r="A17" s="12">
        <v>4300</v>
      </c>
      <c r="B17" s="13" t="s">
        <v>405</v>
      </c>
      <c r="C17" s="180">
        <v>19100</v>
      </c>
      <c r="D17" s="512"/>
      <c r="E17" s="165">
        <v>32733.83</v>
      </c>
      <c r="F17" s="201">
        <f>E17*100/C17</f>
        <v>171.38130890052355</v>
      </c>
    </row>
    <row r="18" spans="1:6" s="418" customFormat="1" ht="12.75">
      <c r="A18" s="416"/>
      <c r="B18" s="416"/>
      <c r="C18" s="416"/>
      <c r="D18" s="416"/>
      <c r="E18" s="417"/>
      <c r="F18" s="417"/>
    </row>
  </sheetData>
  <mergeCells count="13">
    <mergeCell ref="D1:E2"/>
    <mergeCell ref="G1:I1"/>
    <mergeCell ref="E3:F3"/>
    <mergeCell ref="A4:D4"/>
    <mergeCell ref="E8:E9"/>
    <mergeCell ref="F8:F9"/>
    <mergeCell ref="D16:D17"/>
    <mergeCell ref="A5:D5"/>
    <mergeCell ref="A6:D6"/>
    <mergeCell ref="A8:A9"/>
    <mergeCell ref="B8:B9"/>
    <mergeCell ref="C8:C9"/>
    <mergeCell ref="D8:D9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7"/>
  <sheetViews>
    <sheetView zoomScale="150" zoomScaleNormal="150" workbookViewId="0" topLeftCell="A3">
      <selection activeCell="K4" sqref="K4"/>
    </sheetView>
  </sheetViews>
  <sheetFormatPr defaultColWidth="9.140625" defaultRowHeight="12.75"/>
  <cols>
    <col min="1" max="1" width="4.421875" style="228" customWidth="1"/>
    <col min="2" max="2" width="6.7109375" style="228" customWidth="1"/>
    <col min="3" max="3" width="31.7109375" style="228" customWidth="1"/>
    <col min="4" max="4" width="26.57421875" style="228" customWidth="1"/>
    <col min="5" max="5" width="11.57421875" style="228" hidden="1" customWidth="1"/>
    <col min="6" max="6" width="16.00390625" style="228" hidden="1" customWidth="1"/>
    <col min="7" max="7" width="30.421875" style="228" customWidth="1"/>
    <col min="8" max="8" width="12.8515625" style="228" hidden="1" customWidth="1"/>
    <col min="9" max="9" width="15.28125" style="228" hidden="1" customWidth="1"/>
    <col min="10" max="10" width="17.8515625" style="228" hidden="1" customWidth="1"/>
    <col min="11" max="13" width="9.140625" style="228" customWidth="1"/>
    <col min="14" max="14" width="7.8515625" style="228" customWidth="1"/>
    <col min="15" max="15" width="19.28125" style="228" customWidth="1"/>
    <col min="16" max="16" width="14.57421875" style="228" customWidth="1"/>
    <col min="17" max="17" width="14.140625" style="228" customWidth="1"/>
    <col min="18" max="18" width="14.421875" style="228" customWidth="1"/>
    <col min="19" max="19" width="14.57421875" style="228" customWidth="1"/>
    <col min="20" max="20" width="13.140625" style="228" customWidth="1"/>
    <col min="21" max="21" width="17.28125" style="228" customWidth="1"/>
    <col min="22" max="16384" width="9.140625" style="228" customWidth="1"/>
  </cols>
  <sheetData>
    <row r="2" spans="6:10" ht="34.5" customHeight="1">
      <c r="F2" s="204"/>
      <c r="G2" s="495" t="s">
        <v>97</v>
      </c>
      <c r="H2" s="495"/>
      <c r="I2" s="204"/>
      <c r="J2" s="3"/>
    </row>
    <row r="3" spans="7:10" ht="31.5" customHeight="1">
      <c r="G3" s="495"/>
      <c r="H3" s="495"/>
      <c r="I3" s="204"/>
      <c r="J3" s="3" t="s">
        <v>342</v>
      </c>
    </row>
    <row r="4" spans="9:10" ht="12.75">
      <c r="I4" s="229"/>
      <c r="J4" s="229"/>
    </row>
    <row r="5" spans="2:9" ht="21" customHeight="1">
      <c r="B5" s="529" t="s">
        <v>343</v>
      </c>
      <c r="C5" s="529"/>
      <c r="D5" s="529"/>
      <c r="E5" s="529"/>
      <c r="F5" s="529"/>
      <c r="G5" s="529"/>
      <c r="H5" s="529"/>
      <c r="I5" s="529"/>
    </row>
    <row r="6" spans="2:9" ht="12.75">
      <c r="B6" s="529"/>
      <c r="C6" s="529"/>
      <c r="D6" s="529"/>
      <c r="E6" s="529"/>
      <c r="F6" s="529"/>
      <c r="G6" s="529"/>
      <c r="H6" s="529"/>
      <c r="I6" s="529"/>
    </row>
    <row r="8" spans="2:10" ht="12.75" customHeight="1">
      <c r="B8" s="530" t="s">
        <v>601</v>
      </c>
      <c r="C8" s="530" t="s">
        <v>602</v>
      </c>
      <c r="D8" s="526" t="s">
        <v>603</v>
      </c>
      <c r="E8" s="533" t="s">
        <v>382</v>
      </c>
      <c r="F8" s="526" t="s">
        <v>604</v>
      </c>
      <c r="G8" s="526" t="s">
        <v>605</v>
      </c>
      <c r="H8" s="533" t="s">
        <v>382</v>
      </c>
      <c r="I8" s="526" t="s">
        <v>400</v>
      </c>
      <c r="J8" s="526" t="s">
        <v>383</v>
      </c>
    </row>
    <row r="9" spans="2:10" s="5" customFormat="1" ht="12.75" customHeight="1">
      <c r="B9" s="531"/>
      <c r="C9" s="531"/>
      <c r="D9" s="527"/>
      <c r="E9" s="534"/>
      <c r="F9" s="527"/>
      <c r="G9" s="527"/>
      <c r="H9" s="534"/>
      <c r="I9" s="527"/>
      <c r="J9" s="527"/>
    </row>
    <row r="10" spans="2:10" ht="12.75" customHeight="1">
      <c r="B10" s="532"/>
      <c r="C10" s="532"/>
      <c r="D10" s="528"/>
      <c r="E10" s="535"/>
      <c r="F10" s="528"/>
      <c r="G10" s="528"/>
      <c r="H10" s="535"/>
      <c r="I10" s="528"/>
      <c r="J10" s="528"/>
    </row>
    <row r="11" spans="2:10" ht="12.75" customHeight="1">
      <c r="B11" s="231"/>
      <c r="C11" s="231"/>
      <c r="D11" s="231"/>
      <c r="E11" s="232"/>
      <c r="F11" s="231"/>
      <c r="G11" s="231"/>
      <c r="H11" s="232"/>
      <c r="I11" s="231"/>
      <c r="J11" s="231"/>
    </row>
    <row r="12" spans="2:10" s="24" customFormat="1" ht="34.5" customHeight="1">
      <c r="B12" s="9">
        <v>400</v>
      </c>
      <c r="C12" s="10" t="s">
        <v>606</v>
      </c>
      <c r="D12" s="233">
        <v>689470</v>
      </c>
      <c r="E12" s="234"/>
      <c r="F12" s="233">
        <f>D12+E12</f>
        <v>689470</v>
      </c>
      <c r="G12" s="233">
        <v>689470</v>
      </c>
      <c r="H12" s="519"/>
      <c r="I12" s="517">
        <f>G12+H12</f>
        <v>689470</v>
      </c>
      <c r="J12" s="515"/>
    </row>
    <row r="13" spans="2:10" s="24" customFormat="1" ht="12.75" customHeight="1" hidden="1">
      <c r="B13" s="9"/>
      <c r="C13" s="235" t="s">
        <v>607</v>
      </c>
      <c r="D13" s="233"/>
      <c r="E13" s="234"/>
      <c r="F13" s="233"/>
      <c r="G13" s="430"/>
      <c r="H13" s="521"/>
      <c r="I13" s="522"/>
      <c r="J13" s="523"/>
    </row>
    <row r="14" spans="2:10" s="24" customFormat="1" ht="12.75" customHeight="1" hidden="1">
      <c r="B14" s="9"/>
      <c r="C14" s="236" t="s">
        <v>608</v>
      </c>
      <c r="D14" s="47"/>
      <c r="E14" s="237"/>
      <c r="F14" s="238">
        <f>D14+E14</f>
        <v>0</v>
      </c>
      <c r="G14" s="430"/>
      <c r="H14" s="521"/>
      <c r="I14" s="522"/>
      <c r="J14" s="523"/>
    </row>
    <row r="15" spans="2:10" s="24" customFormat="1" ht="12.75" customHeight="1" hidden="1">
      <c r="B15" s="9"/>
      <c r="C15" s="236" t="s">
        <v>609</v>
      </c>
      <c r="D15" s="47"/>
      <c r="E15" s="237"/>
      <c r="F15" s="238">
        <f>D15+E15</f>
        <v>0</v>
      </c>
      <c r="G15" s="431"/>
      <c r="H15" s="520"/>
      <c r="I15" s="518"/>
      <c r="J15" s="516"/>
    </row>
    <row r="16" spans="2:10" s="24" customFormat="1" ht="12.75">
      <c r="B16" s="239"/>
      <c r="C16" s="240"/>
      <c r="D16" s="241"/>
      <c r="E16" s="242"/>
      <c r="F16" s="243"/>
      <c r="G16" s="244"/>
      <c r="H16" s="245"/>
      <c r="I16" s="244"/>
      <c r="J16" s="241"/>
    </row>
    <row r="17" spans="2:10" s="24" customFormat="1" ht="20.25" customHeight="1">
      <c r="B17" s="9">
        <v>600</v>
      </c>
      <c r="C17" s="246" t="s">
        <v>411</v>
      </c>
      <c r="D17" s="233">
        <f>209000-60000</f>
        <v>149000</v>
      </c>
      <c r="E17" s="234"/>
      <c r="F17" s="233">
        <f>D17+E17</f>
        <v>149000</v>
      </c>
      <c r="G17" s="524">
        <v>149000</v>
      </c>
      <c r="H17" s="519"/>
      <c r="I17" s="517">
        <f>G17+H17</f>
        <v>149000</v>
      </c>
      <c r="J17" s="515"/>
    </row>
    <row r="18" spans="2:10" s="24" customFormat="1" ht="22.5" customHeight="1">
      <c r="B18" s="9"/>
      <c r="C18" s="236" t="s">
        <v>610</v>
      </c>
      <c r="D18" s="47">
        <v>149000</v>
      </c>
      <c r="E18" s="237"/>
      <c r="F18" s="238">
        <f>D18+E18</f>
        <v>149000</v>
      </c>
      <c r="G18" s="525"/>
      <c r="H18" s="520"/>
      <c r="I18" s="518"/>
      <c r="J18" s="516"/>
    </row>
    <row r="19" spans="2:10" s="24" customFormat="1" ht="12.75">
      <c r="B19" s="239"/>
      <c r="C19" s="240"/>
      <c r="D19" s="241"/>
      <c r="E19" s="242"/>
      <c r="F19" s="243"/>
      <c r="G19" s="244"/>
      <c r="H19" s="245"/>
      <c r="I19" s="244"/>
      <c r="J19" s="241"/>
    </row>
    <row r="20" spans="2:10" s="24" customFormat="1" ht="27.75" customHeight="1">
      <c r="B20" s="9">
        <v>700</v>
      </c>
      <c r="C20" s="10" t="s">
        <v>384</v>
      </c>
      <c r="D20" s="233">
        <v>329900</v>
      </c>
      <c r="E20" s="234"/>
      <c r="F20" s="233">
        <f>D20+E20</f>
        <v>329900</v>
      </c>
      <c r="G20" s="233">
        <v>329900</v>
      </c>
      <c r="H20" s="519"/>
      <c r="I20" s="517">
        <f>G20+H20</f>
        <v>329900</v>
      </c>
      <c r="J20" s="515"/>
    </row>
    <row r="21" spans="2:10" s="24" customFormat="1" ht="12.75" customHeight="1" hidden="1">
      <c r="B21" s="9"/>
      <c r="C21" s="236" t="s">
        <v>610</v>
      </c>
      <c r="D21" s="47">
        <v>0</v>
      </c>
      <c r="E21" s="237"/>
      <c r="F21" s="238">
        <f>D21+E21</f>
        <v>0</v>
      </c>
      <c r="G21" s="431"/>
      <c r="H21" s="520"/>
      <c r="I21" s="518"/>
      <c r="J21" s="516"/>
    </row>
    <row r="22" spans="2:10" s="24" customFormat="1" ht="12.75">
      <c r="B22" s="239"/>
      <c r="C22" s="240"/>
      <c r="D22" s="241"/>
      <c r="E22" s="242"/>
      <c r="F22" s="243"/>
      <c r="G22" s="244"/>
      <c r="H22" s="245"/>
      <c r="I22" s="244"/>
      <c r="J22" s="241"/>
    </row>
    <row r="23" spans="2:10" s="24" customFormat="1" ht="33.75" customHeight="1">
      <c r="B23" s="9">
        <v>900</v>
      </c>
      <c r="C23" s="10" t="s">
        <v>611</v>
      </c>
      <c r="D23" s="233">
        <v>1351256</v>
      </c>
      <c r="E23" s="234"/>
      <c r="F23" s="233">
        <f>D23+E23</f>
        <v>1351256</v>
      </c>
      <c r="G23" s="432">
        <v>1351256</v>
      </c>
      <c r="H23" s="519"/>
      <c r="I23" s="517">
        <f>G23+H23</f>
        <v>1351256</v>
      </c>
      <c r="J23" s="515"/>
    </row>
    <row r="24" spans="2:10" s="24" customFormat="1" ht="12.75">
      <c r="B24" s="9"/>
      <c r="C24" s="236" t="s">
        <v>610</v>
      </c>
      <c r="D24" s="47">
        <v>173930</v>
      </c>
      <c r="E24" s="237"/>
      <c r="F24" s="238"/>
      <c r="G24" s="433"/>
      <c r="H24" s="521"/>
      <c r="I24" s="522"/>
      <c r="J24" s="523"/>
    </row>
    <row r="25" spans="2:10" s="24" customFormat="1" ht="12.75" customHeight="1" hidden="1">
      <c r="B25" s="9"/>
      <c r="C25" s="236" t="s">
        <v>609</v>
      </c>
      <c r="D25" s="47"/>
      <c r="E25" s="237"/>
      <c r="F25" s="238">
        <f>D25+E25</f>
        <v>0</v>
      </c>
      <c r="G25" s="434"/>
      <c r="H25" s="520"/>
      <c r="I25" s="518"/>
      <c r="J25" s="516"/>
    </row>
    <row r="26" spans="2:10" s="247" customFormat="1" ht="15.75">
      <c r="B26" s="248"/>
      <c r="C26" s="249"/>
      <c r="D26" s="250">
        <f aca="true" t="shared" si="0" ref="D26:I26">D12+D20+D23+D17</f>
        <v>2519626</v>
      </c>
      <c r="E26" s="251">
        <f t="shared" si="0"/>
        <v>0</v>
      </c>
      <c r="F26" s="250">
        <f t="shared" si="0"/>
        <v>2519626</v>
      </c>
      <c r="G26" s="250">
        <f t="shared" si="0"/>
        <v>2519626</v>
      </c>
      <c r="H26" s="251">
        <f t="shared" si="0"/>
        <v>0</v>
      </c>
      <c r="I26" s="250">
        <f t="shared" si="0"/>
        <v>2519626</v>
      </c>
      <c r="J26" s="252"/>
    </row>
    <row r="27" spans="4:10" ht="12.75">
      <c r="D27" s="253"/>
      <c r="E27" s="253"/>
      <c r="F27" s="253"/>
      <c r="G27" s="253"/>
      <c r="H27" s="253"/>
      <c r="I27" s="253"/>
      <c r="J27" s="253"/>
    </row>
    <row r="28" spans="4:10" ht="12.75">
      <c r="D28" s="253"/>
      <c r="E28" s="253"/>
      <c r="F28" s="253"/>
      <c r="G28" s="253"/>
      <c r="H28" s="253"/>
      <c r="I28" s="253"/>
      <c r="J28" s="253"/>
    </row>
    <row r="29" spans="4:10" ht="12.75">
      <c r="D29" s="253"/>
      <c r="E29" s="253"/>
      <c r="F29" s="253"/>
      <c r="G29" s="253"/>
      <c r="H29" s="253"/>
      <c r="I29" s="253"/>
      <c r="J29" s="253"/>
    </row>
    <row r="31" spans="4:8" ht="12.75">
      <c r="D31" s="254"/>
      <c r="E31" s="254"/>
      <c r="F31" s="254"/>
      <c r="G31" s="254"/>
      <c r="H31" s="254"/>
    </row>
    <row r="32" spans="4:8" ht="12.75">
      <c r="D32" s="253"/>
      <c r="E32" s="253"/>
      <c r="F32" s="253"/>
      <c r="G32" s="253"/>
      <c r="H32" s="253"/>
    </row>
    <row r="33" spans="4:8" ht="12.75">
      <c r="D33" s="253"/>
      <c r="E33" s="253"/>
      <c r="F33" s="253"/>
      <c r="G33" s="253"/>
      <c r="H33" s="253"/>
    </row>
    <row r="35" ht="12.75">
      <c r="D35" s="253"/>
    </row>
    <row r="36" ht="12.75">
      <c r="D36" s="253"/>
    </row>
    <row r="37" ht="12.75">
      <c r="D37" s="253"/>
    </row>
  </sheetData>
  <mergeCells count="24">
    <mergeCell ref="G2:H3"/>
    <mergeCell ref="B5:I6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H12:H15"/>
    <mergeCell ref="I12:I15"/>
    <mergeCell ref="J12:J15"/>
    <mergeCell ref="H23:H25"/>
    <mergeCell ref="I23:I25"/>
    <mergeCell ref="J23:J25"/>
    <mergeCell ref="G17:G18"/>
    <mergeCell ref="J17:J18"/>
    <mergeCell ref="I17:I18"/>
    <mergeCell ref="H17:H18"/>
    <mergeCell ref="H20:H21"/>
    <mergeCell ref="I20:I21"/>
    <mergeCell ref="J20:J21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02"/>
  <sheetViews>
    <sheetView zoomScale="150" zoomScaleNormal="150" workbookViewId="0" topLeftCell="A1">
      <selection activeCell="I3" sqref="I3:I4"/>
    </sheetView>
  </sheetViews>
  <sheetFormatPr defaultColWidth="9.140625" defaultRowHeight="12.75"/>
  <cols>
    <col min="1" max="1" width="2.28125" style="55" customWidth="1"/>
    <col min="2" max="2" width="5.28125" style="55" customWidth="1"/>
    <col min="3" max="3" width="7.28125" style="55" customWidth="1"/>
    <col min="4" max="4" width="4.8515625" style="55" customWidth="1"/>
    <col min="5" max="5" width="24.57421875" style="55" customWidth="1"/>
    <col min="6" max="6" width="17.140625" style="55" customWidth="1"/>
    <col min="7" max="7" width="13.140625" style="114" hidden="1" customWidth="1"/>
    <col min="8" max="8" width="15.421875" style="55" hidden="1" customWidth="1"/>
    <col min="9" max="9" width="42.28125" style="115" customWidth="1"/>
    <col min="10" max="16384" width="9.140625" style="55" customWidth="1"/>
  </cols>
  <sheetData>
    <row r="1" spans="2:10" ht="24.75" customHeight="1">
      <c r="B1" s="52" t="s">
        <v>344</v>
      </c>
      <c r="C1" s="53"/>
      <c r="D1" s="54"/>
      <c r="F1" s="56"/>
      <c r="G1" s="57"/>
      <c r="H1" s="56"/>
      <c r="I1" s="435" t="s">
        <v>98</v>
      </c>
      <c r="J1" s="435"/>
    </row>
    <row r="2" spans="2:10" ht="6" customHeight="1">
      <c r="B2" s="52"/>
      <c r="C2" s="53"/>
      <c r="D2" s="54"/>
      <c r="F2" s="56"/>
      <c r="G2" s="57"/>
      <c r="H2" s="56"/>
      <c r="I2" s="435"/>
      <c r="J2" s="435"/>
    </row>
    <row r="3" spans="2:9" s="58" customFormat="1" ht="15.75" customHeight="1">
      <c r="B3" s="537" t="s">
        <v>378</v>
      </c>
      <c r="C3" s="537" t="s">
        <v>399</v>
      </c>
      <c r="D3" s="537" t="s">
        <v>380</v>
      </c>
      <c r="E3" s="537" t="s">
        <v>381</v>
      </c>
      <c r="F3" s="537" t="s">
        <v>345</v>
      </c>
      <c r="G3" s="538" t="s">
        <v>382</v>
      </c>
      <c r="H3" s="537" t="s">
        <v>444</v>
      </c>
      <c r="I3" s="539"/>
    </row>
    <row r="4" spans="2:9" s="59" customFormat="1" ht="67.5" customHeight="1">
      <c r="B4" s="537"/>
      <c r="C4" s="537"/>
      <c r="D4" s="537"/>
      <c r="E4" s="537"/>
      <c r="F4" s="537"/>
      <c r="G4" s="538"/>
      <c r="H4" s="537"/>
      <c r="I4" s="540"/>
    </row>
    <row r="5" spans="2:9" ht="12.75">
      <c r="B5" s="60"/>
      <c r="C5" s="60"/>
      <c r="D5" s="60"/>
      <c r="E5" s="60"/>
      <c r="F5" s="60"/>
      <c r="G5" s="61"/>
      <c r="H5" s="60"/>
      <c r="I5" s="62"/>
    </row>
    <row r="6" spans="2:9" ht="51" customHeight="1" hidden="1">
      <c r="B6" s="60"/>
      <c r="C6" s="60"/>
      <c r="D6" s="60"/>
      <c r="E6" s="60"/>
      <c r="F6" s="63" t="s">
        <v>445</v>
      </c>
      <c r="G6" s="64"/>
      <c r="H6" s="63"/>
      <c r="I6" s="62"/>
    </row>
    <row r="7" spans="2:9" ht="12.75">
      <c r="B7" s="65" t="s">
        <v>401</v>
      </c>
      <c r="C7" s="25"/>
      <c r="D7" s="25"/>
      <c r="E7" s="26" t="s">
        <v>402</v>
      </c>
      <c r="F7" s="66">
        <f>F8</f>
        <v>671800</v>
      </c>
      <c r="G7" s="130">
        <f>G8</f>
        <v>0</v>
      </c>
      <c r="H7" s="66">
        <f>H8</f>
        <v>671800</v>
      </c>
      <c r="I7" s="67"/>
    </row>
    <row r="8" spans="2:9" s="58" customFormat="1" ht="25.5">
      <c r="B8" s="16"/>
      <c r="C8" s="28" t="s">
        <v>406</v>
      </c>
      <c r="D8" s="16"/>
      <c r="E8" s="19" t="s">
        <v>407</v>
      </c>
      <c r="F8" s="68">
        <f>SUM(F9:F9)</f>
        <v>671800</v>
      </c>
      <c r="G8" s="69">
        <f>SUM(G9:G9)</f>
        <v>0</v>
      </c>
      <c r="H8" s="68">
        <f>SUM(H9:H9)</f>
        <v>671800</v>
      </c>
      <c r="I8" s="70"/>
    </row>
    <row r="9" spans="2:9" s="58" customFormat="1" ht="25.5">
      <c r="B9" s="31"/>
      <c r="C9" s="71"/>
      <c r="D9" s="32">
        <v>6050</v>
      </c>
      <c r="E9" s="32" t="s">
        <v>408</v>
      </c>
      <c r="F9" s="72">
        <f>SUM(F10:F16)</f>
        <v>671800</v>
      </c>
      <c r="G9" s="73">
        <f>SUM(G10:G16)</f>
        <v>0</v>
      </c>
      <c r="H9" s="72">
        <f>SUM(H10:H16)</f>
        <v>671800</v>
      </c>
      <c r="I9" s="70"/>
    </row>
    <row r="10" spans="2:9" s="58" customFormat="1" ht="12.75">
      <c r="B10" s="31"/>
      <c r="C10" s="71"/>
      <c r="D10" s="32"/>
      <c r="E10" s="32"/>
      <c r="F10" s="74">
        <v>25000</v>
      </c>
      <c r="G10" s="76"/>
      <c r="H10" s="74">
        <f aca="true" t="shared" si="0" ref="H10:H16">F10+G10</f>
        <v>25000</v>
      </c>
      <c r="I10" s="75" t="s">
        <v>446</v>
      </c>
    </row>
    <row r="11" spans="2:9" s="58" customFormat="1" ht="12.75">
      <c r="B11" s="31"/>
      <c r="C11" s="71"/>
      <c r="D11" s="32"/>
      <c r="E11" s="32"/>
      <c r="F11" s="74">
        <v>15000</v>
      </c>
      <c r="G11" s="219"/>
      <c r="H11" s="74">
        <f t="shared" si="0"/>
        <v>15000</v>
      </c>
      <c r="I11" s="75" t="s">
        <v>346</v>
      </c>
    </row>
    <row r="12" spans="2:9" s="58" customFormat="1" ht="24">
      <c r="B12" s="31"/>
      <c r="C12" s="71"/>
      <c r="D12" s="32"/>
      <c r="E12" s="32"/>
      <c r="F12" s="74">
        <v>90000</v>
      </c>
      <c r="G12" s="76"/>
      <c r="H12" s="74">
        <f t="shared" si="0"/>
        <v>90000</v>
      </c>
      <c r="I12" s="75" t="s">
        <v>347</v>
      </c>
    </row>
    <row r="13" spans="2:9" s="58" customFormat="1" ht="12.75">
      <c r="B13" s="31"/>
      <c r="C13" s="71"/>
      <c r="D13" s="32"/>
      <c r="E13" s="32"/>
      <c r="F13" s="74">
        <v>120000</v>
      </c>
      <c r="G13" s="76"/>
      <c r="H13" s="74">
        <f t="shared" si="0"/>
        <v>120000</v>
      </c>
      <c r="I13" s="75" t="s">
        <v>447</v>
      </c>
    </row>
    <row r="14" spans="2:9" s="58" customFormat="1" ht="12.75">
      <c r="B14" s="31"/>
      <c r="C14" s="71"/>
      <c r="D14" s="32"/>
      <c r="E14" s="32"/>
      <c r="F14" s="74">
        <v>80000</v>
      </c>
      <c r="G14" s="76"/>
      <c r="H14" s="74">
        <f t="shared" si="0"/>
        <v>80000</v>
      </c>
      <c r="I14" s="75" t="s">
        <v>448</v>
      </c>
    </row>
    <row r="15" spans="2:9" s="58" customFormat="1" ht="24">
      <c r="B15" s="31"/>
      <c r="C15" s="71"/>
      <c r="D15" s="32"/>
      <c r="E15" s="32"/>
      <c r="F15" s="74">
        <v>231800</v>
      </c>
      <c r="G15" s="219"/>
      <c r="H15" s="74">
        <f t="shared" si="0"/>
        <v>231800</v>
      </c>
      <c r="I15" s="75" t="s">
        <v>348</v>
      </c>
    </row>
    <row r="16" spans="2:9" s="58" customFormat="1" ht="24">
      <c r="B16" s="31"/>
      <c r="C16" s="71"/>
      <c r="D16" s="32"/>
      <c r="E16" s="32"/>
      <c r="F16" s="74">
        <v>110000</v>
      </c>
      <c r="G16" s="219"/>
      <c r="H16" s="74">
        <f t="shared" si="0"/>
        <v>110000</v>
      </c>
      <c r="I16" s="75" t="s">
        <v>349</v>
      </c>
    </row>
    <row r="17" spans="2:9" s="58" customFormat="1" ht="12.75">
      <c r="B17" s="35">
        <v>600</v>
      </c>
      <c r="C17" s="35"/>
      <c r="D17" s="35"/>
      <c r="E17" s="36" t="s">
        <v>411</v>
      </c>
      <c r="F17" s="77">
        <f>F20+F18</f>
        <v>340000</v>
      </c>
      <c r="G17" s="220">
        <f>G20+G18</f>
        <v>0</v>
      </c>
      <c r="H17" s="77">
        <f>H20+H18</f>
        <v>340000</v>
      </c>
      <c r="I17" s="79"/>
    </row>
    <row r="18" spans="2:9" s="81" customFormat="1" ht="12.75">
      <c r="B18" s="40"/>
      <c r="C18" s="16">
        <v>60014</v>
      </c>
      <c r="D18" s="16"/>
      <c r="E18" s="19" t="s">
        <v>412</v>
      </c>
      <c r="F18" s="44">
        <f>F19</f>
        <v>230000</v>
      </c>
      <c r="G18" s="45">
        <f>G19</f>
        <v>0</v>
      </c>
      <c r="H18" s="44">
        <f>H19</f>
        <v>230000</v>
      </c>
      <c r="I18" s="80"/>
    </row>
    <row r="19" spans="2:9" s="81" customFormat="1" ht="80.25" customHeight="1">
      <c r="B19" s="40"/>
      <c r="C19" s="16"/>
      <c r="D19" s="31">
        <v>6300</v>
      </c>
      <c r="E19" s="32" t="s">
        <v>414</v>
      </c>
      <c r="F19" s="42">
        <v>230000</v>
      </c>
      <c r="G19" s="43"/>
      <c r="H19" s="74">
        <f>F19+G19</f>
        <v>230000</v>
      </c>
      <c r="I19" s="82" t="s">
        <v>72</v>
      </c>
    </row>
    <row r="20" spans="2:9" s="58" customFormat="1" ht="12.75">
      <c r="B20" s="16"/>
      <c r="C20" s="16">
        <v>60016</v>
      </c>
      <c r="D20" s="16"/>
      <c r="E20" s="19" t="s">
        <v>415</v>
      </c>
      <c r="F20" s="68">
        <f>SUM(F21:F21)</f>
        <v>110000</v>
      </c>
      <c r="G20" s="218">
        <f>SUM(G21:G21)</f>
        <v>0</v>
      </c>
      <c r="H20" s="68">
        <f>SUM(H21:H21)</f>
        <v>110000</v>
      </c>
      <c r="I20" s="536"/>
    </row>
    <row r="21" spans="2:9" s="58" customFormat="1" ht="25.5">
      <c r="B21" s="31"/>
      <c r="C21" s="30"/>
      <c r="D21" s="31">
        <v>6050</v>
      </c>
      <c r="E21" s="32" t="s">
        <v>408</v>
      </c>
      <c r="F21" s="72">
        <f>SUM(F22:F23)</f>
        <v>110000</v>
      </c>
      <c r="G21" s="255"/>
      <c r="H21" s="72">
        <f>SUM(H22:H23)</f>
        <v>110000</v>
      </c>
      <c r="I21" s="536"/>
    </row>
    <row r="22" spans="2:9" s="58" customFormat="1" ht="24">
      <c r="B22" s="31"/>
      <c r="C22" s="30"/>
      <c r="D22" s="31"/>
      <c r="E22" s="32"/>
      <c r="F22" s="74">
        <v>100000</v>
      </c>
      <c r="G22" s="219"/>
      <c r="H22" s="74">
        <f>F22+G22</f>
        <v>100000</v>
      </c>
      <c r="I22" s="75" t="s">
        <v>350</v>
      </c>
    </row>
    <row r="23" spans="2:9" s="58" customFormat="1" ht="12.75">
      <c r="B23" s="31"/>
      <c r="C23" s="30"/>
      <c r="D23" s="31"/>
      <c r="E23" s="32"/>
      <c r="F23" s="74">
        <v>10000</v>
      </c>
      <c r="G23" s="76"/>
      <c r="H23" s="74">
        <f>F23+G23</f>
        <v>10000</v>
      </c>
      <c r="I23" s="75" t="s">
        <v>536</v>
      </c>
    </row>
    <row r="24" spans="2:9" s="58" customFormat="1" ht="12.75">
      <c r="B24" s="83">
        <v>700</v>
      </c>
      <c r="C24" s="83"/>
      <c r="D24" s="83"/>
      <c r="E24" s="84" t="s">
        <v>384</v>
      </c>
      <c r="F24" s="85">
        <f>F30+F25</f>
        <v>440705</v>
      </c>
      <c r="G24" s="86">
        <f>G30+G25</f>
        <v>0</v>
      </c>
      <c r="H24" s="85">
        <f>H30+H25</f>
        <v>440705</v>
      </c>
      <c r="I24" s="87"/>
    </row>
    <row r="25" spans="2:9" s="256" customFormat="1" ht="25.5" hidden="1">
      <c r="B25" s="40"/>
      <c r="C25" s="16">
        <v>70004</v>
      </c>
      <c r="D25" s="16"/>
      <c r="E25" s="19" t="s">
        <v>416</v>
      </c>
      <c r="F25" s="44">
        <f>F26</f>
        <v>0</v>
      </c>
      <c r="G25" s="45">
        <f>G26</f>
        <v>0</v>
      </c>
      <c r="H25" s="44">
        <f>H26</f>
        <v>0</v>
      </c>
      <c r="I25" s="80"/>
    </row>
    <row r="26" spans="2:9" s="56" customFormat="1" ht="77.25" customHeight="1" hidden="1">
      <c r="B26" s="88"/>
      <c r="C26" s="88"/>
      <c r="D26" s="89">
        <v>6210</v>
      </c>
      <c r="E26" s="90" t="s">
        <v>418</v>
      </c>
      <c r="F26" s="257">
        <f>SUM(F27:F29)</f>
        <v>0</v>
      </c>
      <c r="G26" s="258">
        <f>SUM(G27:G29)</f>
        <v>0</v>
      </c>
      <c r="H26" s="257">
        <f>SUM(H27:H29)</f>
        <v>0</v>
      </c>
      <c r="I26" s="82"/>
    </row>
    <row r="27" spans="2:9" s="56" customFormat="1" ht="24" hidden="1">
      <c r="B27" s="88"/>
      <c r="C27" s="88"/>
      <c r="D27" s="89"/>
      <c r="E27" s="90"/>
      <c r="F27" s="91"/>
      <c r="G27" s="92"/>
      <c r="H27" s="74">
        <f>F27+G27</f>
        <v>0</v>
      </c>
      <c r="I27" s="82" t="s">
        <v>449</v>
      </c>
    </row>
    <row r="28" spans="2:9" s="56" customFormat="1" ht="12.75" hidden="1">
      <c r="B28" s="88"/>
      <c r="C28" s="88"/>
      <c r="D28" s="89"/>
      <c r="E28" s="90"/>
      <c r="F28" s="91"/>
      <c r="G28" s="92"/>
      <c r="H28" s="74">
        <f>F28+G28</f>
        <v>0</v>
      </c>
      <c r="I28" s="82" t="s">
        <v>468</v>
      </c>
    </row>
    <row r="29" spans="2:9" s="56" customFormat="1" ht="12.75" hidden="1">
      <c r="B29" s="88"/>
      <c r="C29" s="88"/>
      <c r="D29" s="89"/>
      <c r="E29" s="90"/>
      <c r="F29" s="91"/>
      <c r="G29" s="92"/>
      <c r="H29" s="74">
        <f>F29+G29</f>
        <v>0</v>
      </c>
      <c r="I29" s="82" t="s">
        <v>469</v>
      </c>
    </row>
    <row r="30" spans="2:9" s="94" customFormat="1" ht="25.5">
      <c r="B30" s="40"/>
      <c r="C30" s="16">
        <v>70005</v>
      </c>
      <c r="D30" s="16"/>
      <c r="E30" s="19" t="s">
        <v>385</v>
      </c>
      <c r="F30" s="68">
        <f>F31+F35</f>
        <v>440705</v>
      </c>
      <c r="G30" s="69">
        <f>SUM(G31:G35)</f>
        <v>0</v>
      </c>
      <c r="H30" s="68">
        <f>SUM(H31:H35)</f>
        <v>440705</v>
      </c>
      <c r="I30" s="93"/>
    </row>
    <row r="31" spans="2:9" s="94" customFormat="1" ht="25.5">
      <c r="B31" s="40"/>
      <c r="C31" s="40"/>
      <c r="D31" s="31">
        <v>6050</v>
      </c>
      <c r="E31" s="32" t="s">
        <v>408</v>
      </c>
      <c r="F31" s="44">
        <f>SUM(F32:F34)</f>
        <v>200000</v>
      </c>
      <c r="G31" s="46"/>
      <c r="H31" s="74">
        <f>F31+G31</f>
        <v>200000</v>
      </c>
      <c r="I31" s="95"/>
    </row>
    <row r="32" spans="2:9" s="94" customFormat="1" ht="12.75">
      <c r="B32" s="40"/>
      <c r="C32" s="40"/>
      <c r="D32" s="31"/>
      <c r="E32" s="32"/>
      <c r="F32" s="42">
        <v>50000</v>
      </c>
      <c r="G32" s="46"/>
      <c r="H32" s="74"/>
      <c r="I32" s="95" t="s">
        <v>450</v>
      </c>
    </row>
    <row r="33" spans="2:9" s="94" customFormat="1" ht="12.75">
      <c r="B33" s="40"/>
      <c r="C33" s="40"/>
      <c r="D33" s="31"/>
      <c r="E33" s="32"/>
      <c r="F33" s="42">
        <v>50000</v>
      </c>
      <c r="G33" s="46"/>
      <c r="H33" s="74"/>
      <c r="I33" s="95" t="s">
        <v>351</v>
      </c>
    </row>
    <row r="34" spans="2:9" s="94" customFormat="1" ht="12.75">
      <c r="B34" s="40"/>
      <c r="C34" s="40"/>
      <c r="D34" s="31"/>
      <c r="E34" s="32"/>
      <c r="F34" s="42">
        <v>100000</v>
      </c>
      <c r="G34" s="46"/>
      <c r="H34" s="74"/>
      <c r="I34" s="95" t="s">
        <v>352</v>
      </c>
    </row>
    <row r="35" spans="2:9" s="94" customFormat="1" ht="38.25">
      <c r="B35" s="40"/>
      <c r="C35" s="40"/>
      <c r="D35" s="31">
        <v>6060</v>
      </c>
      <c r="E35" s="32" t="s">
        <v>419</v>
      </c>
      <c r="F35" s="44">
        <f>SUM(F36:F37)</f>
        <v>240705</v>
      </c>
      <c r="G35" s="45">
        <f>SUM(G36:G37)</f>
        <v>0</v>
      </c>
      <c r="H35" s="44">
        <f>SUM(H36:H37)</f>
        <v>240705</v>
      </c>
      <c r="I35" s="95"/>
    </row>
    <row r="36" spans="2:9" s="94" customFormat="1" ht="12.75">
      <c r="B36" s="40"/>
      <c r="C36" s="40"/>
      <c r="D36" s="31"/>
      <c r="E36" s="32"/>
      <c r="F36" s="42">
        <v>40000</v>
      </c>
      <c r="G36" s="46"/>
      <c r="H36" s="74">
        <f>F36+G36</f>
        <v>40000</v>
      </c>
      <c r="I36" s="95" t="s">
        <v>451</v>
      </c>
    </row>
    <row r="37" spans="2:9" s="94" customFormat="1" ht="12.75">
      <c r="B37" s="40"/>
      <c r="C37" s="40"/>
      <c r="D37" s="31"/>
      <c r="E37" s="32"/>
      <c r="F37" s="42">
        <v>200705</v>
      </c>
      <c r="G37" s="46"/>
      <c r="H37" s="74">
        <f>F37+G37</f>
        <v>200705</v>
      </c>
      <c r="I37" s="95" t="s">
        <v>452</v>
      </c>
    </row>
    <row r="38" spans="2:9" s="58" customFormat="1" ht="12.75">
      <c r="B38" s="35">
        <v>750</v>
      </c>
      <c r="C38" s="35"/>
      <c r="D38" s="35"/>
      <c r="E38" s="36" t="s">
        <v>388</v>
      </c>
      <c r="F38" s="77">
        <f>F39</f>
        <v>202000</v>
      </c>
      <c r="G38" s="78">
        <f>G39</f>
        <v>0</v>
      </c>
      <c r="H38" s="77">
        <f>H39</f>
        <v>202000</v>
      </c>
      <c r="I38" s="79"/>
    </row>
    <row r="39" spans="2:9" s="58" customFormat="1" ht="12.75">
      <c r="B39" s="16"/>
      <c r="C39" s="16">
        <v>75023</v>
      </c>
      <c r="D39" s="16"/>
      <c r="E39" s="19" t="s">
        <v>390</v>
      </c>
      <c r="F39" s="68">
        <f>F40+F41+F44</f>
        <v>202000</v>
      </c>
      <c r="G39" s="69">
        <f>G40+G41+G44</f>
        <v>0</v>
      </c>
      <c r="H39" s="68">
        <f>H40+H41+H44</f>
        <v>202000</v>
      </c>
      <c r="I39" s="70"/>
    </row>
    <row r="40" spans="2:9" s="58" customFormat="1" ht="36">
      <c r="B40" s="16"/>
      <c r="C40" s="16"/>
      <c r="D40" s="31">
        <v>6050</v>
      </c>
      <c r="E40" s="32" t="s">
        <v>408</v>
      </c>
      <c r="F40" s="51">
        <v>100000</v>
      </c>
      <c r="G40" s="96"/>
      <c r="H40" s="74">
        <f>F40+G40</f>
        <v>100000</v>
      </c>
      <c r="I40" s="82" t="s">
        <v>353</v>
      </c>
    </row>
    <row r="41" spans="2:9" s="58" customFormat="1" ht="38.25" customHeight="1">
      <c r="B41" s="16"/>
      <c r="C41" s="31"/>
      <c r="D41" s="31">
        <v>6060</v>
      </c>
      <c r="E41" s="32" t="s">
        <v>419</v>
      </c>
      <c r="F41" s="68">
        <f>SUM(F42:F43)</f>
        <v>42000</v>
      </c>
      <c r="G41" s="69">
        <f>SUM(G42:G43)</f>
        <v>0</v>
      </c>
      <c r="H41" s="68">
        <f>SUM(H42:H43)</f>
        <v>42000</v>
      </c>
      <c r="I41" s="70"/>
    </row>
    <row r="42" spans="2:9" s="58" customFormat="1" ht="12.75">
      <c r="B42" s="16"/>
      <c r="C42" s="31"/>
      <c r="D42" s="31"/>
      <c r="E42" s="32"/>
      <c r="F42" s="51">
        <v>12000</v>
      </c>
      <c r="G42" s="96"/>
      <c r="H42" s="74">
        <f>F42+G42</f>
        <v>12000</v>
      </c>
      <c r="I42" s="70" t="s">
        <v>354</v>
      </c>
    </row>
    <row r="43" spans="2:9" s="58" customFormat="1" ht="12.75">
      <c r="B43" s="16"/>
      <c r="C43" s="31"/>
      <c r="D43" s="31"/>
      <c r="E43" s="32"/>
      <c r="F43" s="51">
        <v>30000</v>
      </c>
      <c r="G43" s="96"/>
      <c r="H43" s="74">
        <f>F43+G43</f>
        <v>30000</v>
      </c>
      <c r="I43" s="70" t="s">
        <v>453</v>
      </c>
    </row>
    <row r="44" spans="2:9" s="58" customFormat="1" ht="14.25" customHeight="1">
      <c r="B44" s="16"/>
      <c r="C44" s="16">
        <v>75095</v>
      </c>
      <c r="D44" s="16"/>
      <c r="E44" s="19" t="s">
        <v>397</v>
      </c>
      <c r="F44" s="68">
        <f>F45+F46</f>
        <v>60000</v>
      </c>
      <c r="G44" s="69">
        <f>G45+G46</f>
        <v>0</v>
      </c>
      <c r="H44" s="68">
        <f>H45+H46</f>
        <v>60000</v>
      </c>
      <c r="I44" s="70"/>
    </row>
    <row r="45" spans="2:9" s="58" customFormat="1" ht="25.5">
      <c r="B45" s="16"/>
      <c r="C45" s="31"/>
      <c r="D45" s="31">
        <v>6050</v>
      </c>
      <c r="E45" s="32" t="s">
        <v>408</v>
      </c>
      <c r="F45" s="51">
        <v>60000</v>
      </c>
      <c r="G45" s="96"/>
      <c r="H45" s="74">
        <f>F45+G45</f>
        <v>60000</v>
      </c>
      <c r="I45" s="97" t="s">
        <v>454</v>
      </c>
    </row>
    <row r="46" spans="2:9" s="58" customFormat="1" ht="38.25" hidden="1">
      <c r="B46" s="16"/>
      <c r="C46" s="31"/>
      <c r="D46" s="31">
        <v>6060</v>
      </c>
      <c r="E46" s="32" t="s">
        <v>419</v>
      </c>
      <c r="F46" s="68">
        <f>SUM(F47:F48)</f>
        <v>0</v>
      </c>
      <c r="G46" s="69">
        <f>SUM(G47:G48)</f>
        <v>0</v>
      </c>
      <c r="H46" s="68">
        <f>SUM(H47:H48)</f>
        <v>0</v>
      </c>
      <c r="I46" s="97"/>
    </row>
    <row r="47" spans="2:9" s="58" customFormat="1" ht="36" hidden="1">
      <c r="B47" s="16"/>
      <c r="C47" s="31"/>
      <c r="D47" s="31"/>
      <c r="E47" s="32"/>
      <c r="F47" s="51"/>
      <c r="G47" s="96"/>
      <c r="H47" s="74">
        <f>F47+G47</f>
        <v>0</v>
      </c>
      <c r="I47" s="97" t="s">
        <v>455</v>
      </c>
    </row>
    <row r="48" spans="2:9" s="58" customFormat="1" ht="24" hidden="1">
      <c r="B48" s="16"/>
      <c r="C48" s="31"/>
      <c r="D48" s="31"/>
      <c r="E48" s="32"/>
      <c r="F48" s="51"/>
      <c r="G48" s="96"/>
      <c r="H48" s="74">
        <f>F48+G48</f>
        <v>0</v>
      </c>
      <c r="I48" s="97" t="s">
        <v>537</v>
      </c>
    </row>
    <row r="49" spans="2:9" s="58" customFormat="1" ht="25.5">
      <c r="B49" s="35">
        <v>754</v>
      </c>
      <c r="C49" s="35"/>
      <c r="D49" s="35"/>
      <c r="E49" s="36" t="s">
        <v>436</v>
      </c>
      <c r="F49" s="77">
        <f>F50</f>
        <v>10000</v>
      </c>
      <c r="G49" s="78">
        <f>G50</f>
        <v>0</v>
      </c>
      <c r="H49" s="77">
        <f>H50</f>
        <v>10000</v>
      </c>
      <c r="I49" s="79"/>
    </row>
    <row r="50" spans="2:9" s="58" customFormat="1" ht="12.75">
      <c r="B50" s="16"/>
      <c r="C50" s="16">
        <v>75412</v>
      </c>
      <c r="D50" s="16"/>
      <c r="E50" s="19" t="s">
        <v>437</v>
      </c>
      <c r="F50" s="68">
        <f>SUM(F51:F51)</f>
        <v>10000</v>
      </c>
      <c r="G50" s="69">
        <f>SUM(G51:G51)</f>
        <v>0</v>
      </c>
      <c r="H50" s="68">
        <f>SUM(H51:H51)</f>
        <v>10000</v>
      </c>
      <c r="I50" s="70"/>
    </row>
    <row r="51" spans="2:9" s="58" customFormat="1" ht="63.75" customHeight="1">
      <c r="B51" s="16"/>
      <c r="C51" s="16"/>
      <c r="D51" s="31">
        <v>6230</v>
      </c>
      <c r="E51" s="32" t="s">
        <v>438</v>
      </c>
      <c r="F51" s="51">
        <v>10000</v>
      </c>
      <c r="G51" s="96"/>
      <c r="H51" s="51">
        <f>F51+G51</f>
        <v>10000</v>
      </c>
      <c r="I51" s="70" t="s">
        <v>456</v>
      </c>
    </row>
    <row r="52" spans="2:9" s="58" customFormat="1" ht="12.75">
      <c r="B52" s="35">
        <v>801</v>
      </c>
      <c r="C52" s="35"/>
      <c r="D52" s="35"/>
      <c r="E52" s="36" t="s">
        <v>392</v>
      </c>
      <c r="F52" s="77">
        <f>F55+F63+F53+F71</f>
        <v>50500</v>
      </c>
      <c r="G52" s="78">
        <f>G55+G63+G53+G71</f>
        <v>0</v>
      </c>
      <c r="H52" s="77">
        <f>H55+H63+H53+H71</f>
        <v>18500</v>
      </c>
      <c r="I52" s="79"/>
    </row>
    <row r="53" spans="2:9" s="81" customFormat="1" ht="12.75">
      <c r="B53" s="40"/>
      <c r="C53" s="16">
        <v>80101</v>
      </c>
      <c r="D53" s="16"/>
      <c r="E53" s="19" t="s">
        <v>393</v>
      </c>
      <c r="F53" s="44">
        <f>F54</f>
        <v>18500</v>
      </c>
      <c r="G53" s="45">
        <f>G54</f>
        <v>0</v>
      </c>
      <c r="H53" s="44">
        <f>H54</f>
        <v>18500</v>
      </c>
      <c r="I53" s="80"/>
    </row>
    <row r="54" spans="2:9" s="58" customFormat="1" ht="38.25">
      <c r="B54" s="16"/>
      <c r="C54" s="31"/>
      <c r="D54" s="31">
        <v>6060</v>
      </c>
      <c r="E54" s="32" t="s">
        <v>419</v>
      </c>
      <c r="F54" s="51">
        <v>18500</v>
      </c>
      <c r="G54" s="96"/>
      <c r="H54" s="74">
        <f>F54+G54</f>
        <v>18500</v>
      </c>
      <c r="I54" s="70" t="s">
        <v>457</v>
      </c>
    </row>
    <row r="55" spans="2:9" s="58" customFormat="1" ht="12.75">
      <c r="B55" s="16"/>
      <c r="C55" s="16">
        <v>80104</v>
      </c>
      <c r="D55" s="16"/>
      <c r="E55" s="19" t="s">
        <v>395</v>
      </c>
      <c r="F55" s="68">
        <f>F56+F60</f>
        <v>10000</v>
      </c>
      <c r="G55" s="69">
        <f>G56+G60</f>
        <v>0</v>
      </c>
      <c r="H55" s="68">
        <f>H56+H60</f>
        <v>0</v>
      </c>
      <c r="I55" s="70"/>
    </row>
    <row r="56" spans="2:9" s="58" customFormat="1" ht="25.5">
      <c r="B56" s="16"/>
      <c r="C56" s="31"/>
      <c r="D56" s="31">
        <v>6050</v>
      </c>
      <c r="E56" s="32" t="s">
        <v>408</v>
      </c>
      <c r="F56" s="51">
        <v>10000</v>
      </c>
      <c r="G56" s="73">
        <f>SUM(G57:G59)</f>
        <v>0</v>
      </c>
      <c r="H56" s="72">
        <f>SUM(H57:H59)</f>
        <v>0</v>
      </c>
      <c r="I56" s="70" t="s">
        <v>355</v>
      </c>
    </row>
    <row r="57" spans="2:9" s="58" customFormat="1" ht="12.75" hidden="1">
      <c r="B57" s="16"/>
      <c r="C57" s="31"/>
      <c r="D57" s="31"/>
      <c r="E57" s="32"/>
      <c r="F57" s="51"/>
      <c r="G57" s="96"/>
      <c r="H57" s="74">
        <f>F57+G57</f>
        <v>0</v>
      </c>
      <c r="I57" s="70" t="s">
        <v>458</v>
      </c>
    </row>
    <row r="58" spans="2:9" s="58" customFormat="1" ht="12.75" hidden="1">
      <c r="B58" s="16"/>
      <c r="C58" s="31"/>
      <c r="D58" s="31"/>
      <c r="E58" s="32"/>
      <c r="F58" s="51"/>
      <c r="G58" s="96"/>
      <c r="H58" s="74">
        <f>F58+G58</f>
        <v>0</v>
      </c>
      <c r="I58" s="70" t="s">
        <v>470</v>
      </c>
    </row>
    <row r="59" spans="2:9" s="58" customFormat="1" ht="12.75" hidden="1">
      <c r="B59" s="16"/>
      <c r="C59" s="31"/>
      <c r="D59" s="31"/>
      <c r="E59" s="32"/>
      <c r="F59" s="51"/>
      <c r="G59" s="96"/>
      <c r="H59" s="74">
        <f>F59+G59</f>
        <v>0</v>
      </c>
      <c r="I59" s="98" t="s">
        <v>459</v>
      </c>
    </row>
    <row r="60" spans="2:9" s="58" customFormat="1" ht="27.75" customHeight="1" hidden="1">
      <c r="B60" s="16"/>
      <c r="C60" s="31"/>
      <c r="D60" s="31">
        <v>6060</v>
      </c>
      <c r="E60" s="32" t="s">
        <v>419</v>
      </c>
      <c r="F60" s="68">
        <f>SUM(F61:F62)</f>
        <v>0</v>
      </c>
      <c r="G60" s="69">
        <f>SUM(G61:G62)</f>
        <v>0</v>
      </c>
      <c r="H60" s="68">
        <f>SUM(H61:H62)</f>
        <v>0</v>
      </c>
      <c r="I60" s="99"/>
    </row>
    <row r="61" spans="2:9" s="58" customFormat="1" ht="12.75" hidden="1">
      <c r="B61" s="16"/>
      <c r="C61" s="31"/>
      <c r="D61" s="31"/>
      <c r="E61" s="32"/>
      <c r="F61" s="51"/>
      <c r="G61" s="96"/>
      <c r="H61" s="74">
        <f>F61+G61</f>
        <v>0</v>
      </c>
      <c r="I61" s="99" t="s">
        <v>460</v>
      </c>
    </row>
    <row r="62" spans="2:9" s="58" customFormat="1" ht="12.75" hidden="1">
      <c r="B62" s="16"/>
      <c r="C62" s="31"/>
      <c r="D62" s="31"/>
      <c r="E62" s="32"/>
      <c r="F62" s="51"/>
      <c r="G62" s="96"/>
      <c r="H62" s="74">
        <f>F62+G62</f>
        <v>0</v>
      </c>
      <c r="I62" s="99" t="s">
        <v>533</v>
      </c>
    </row>
    <row r="63" spans="2:9" s="58" customFormat="1" ht="12.75">
      <c r="B63" s="16"/>
      <c r="C63" s="16">
        <v>80110</v>
      </c>
      <c r="D63" s="16"/>
      <c r="E63" s="19" t="s">
        <v>396</v>
      </c>
      <c r="F63" s="68">
        <f>F64+F68</f>
        <v>14000</v>
      </c>
      <c r="G63" s="69">
        <f>G64+G68</f>
        <v>0</v>
      </c>
      <c r="H63" s="68">
        <f>H64+H68</f>
        <v>0</v>
      </c>
      <c r="I63" s="70"/>
    </row>
    <row r="64" spans="2:9" s="58" customFormat="1" ht="25.5" hidden="1">
      <c r="B64" s="16"/>
      <c r="C64" s="16"/>
      <c r="D64" s="31">
        <v>6050</v>
      </c>
      <c r="E64" s="32" t="s">
        <v>408</v>
      </c>
      <c r="F64" s="68">
        <f>SUM(F65:F67)</f>
        <v>0</v>
      </c>
      <c r="G64" s="69">
        <f>SUM(G65:G67)</f>
        <v>0</v>
      </c>
      <c r="H64" s="68">
        <f>SUM(H65:H67)</f>
        <v>0</v>
      </c>
      <c r="I64" s="70"/>
    </row>
    <row r="65" spans="2:9" s="58" customFormat="1" ht="12.75" hidden="1">
      <c r="B65" s="16"/>
      <c r="C65" s="16"/>
      <c r="D65" s="31"/>
      <c r="E65" s="32"/>
      <c r="F65" s="51"/>
      <c r="G65" s="129"/>
      <c r="H65" s="74">
        <f>F65+G65</f>
        <v>0</v>
      </c>
      <c r="I65" s="70" t="s">
        <v>538</v>
      </c>
    </row>
    <row r="66" spans="2:9" s="58" customFormat="1" ht="12.75" hidden="1">
      <c r="B66" s="16"/>
      <c r="C66" s="16"/>
      <c r="D66" s="31"/>
      <c r="E66" s="32"/>
      <c r="F66" s="51"/>
      <c r="G66" s="96"/>
      <c r="H66" s="74">
        <f>F66+G66</f>
        <v>0</v>
      </c>
      <c r="I66" s="70" t="s">
        <v>539</v>
      </c>
    </row>
    <row r="67" spans="2:9" s="58" customFormat="1" ht="12.75" hidden="1">
      <c r="B67" s="16"/>
      <c r="C67" s="16"/>
      <c r="D67" s="31"/>
      <c r="E67" s="32"/>
      <c r="F67" s="51"/>
      <c r="G67" s="96"/>
      <c r="H67" s="74">
        <f>F67+G67</f>
        <v>0</v>
      </c>
      <c r="I67" s="70" t="s">
        <v>540</v>
      </c>
    </row>
    <row r="68" spans="2:9" s="58" customFormat="1" ht="31.5" customHeight="1">
      <c r="B68" s="16"/>
      <c r="C68" s="16"/>
      <c r="D68" s="31">
        <v>6060</v>
      </c>
      <c r="E68" s="32" t="s">
        <v>419</v>
      </c>
      <c r="F68" s="51">
        <v>14000</v>
      </c>
      <c r="G68" s="69">
        <f>SUM(G69:G70)</f>
        <v>0</v>
      </c>
      <c r="H68" s="68">
        <f>SUM(H69:H70)</f>
        <v>0</v>
      </c>
      <c r="I68" s="70"/>
    </row>
    <row r="69" spans="2:9" s="58" customFormat="1" ht="12.75" hidden="1">
      <c r="B69" s="16"/>
      <c r="C69" s="16"/>
      <c r="D69" s="31"/>
      <c r="E69" s="32"/>
      <c r="F69" s="51"/>
      <c r="G69" s="96"/>
      <c r="H69" s="74">
        <f>F69+G69</f>
        <v>0</v>
      </c>
      <c r="I69" s="70" t="s">
        <v>461</v>
      </c>
    </row>
    <row r="70" spans="2:9" s="58" customFormat="1" ht="12.75" hidden="1">
      <c r="B70" s="16"/>
      <c r="C70" s="16"/>
      <c r="D70" s="31"/>
      <c r="E70" s="32"/>
      <c r="F70" s="51"/>
      <c r="G70" s="96"/>
      <c r="H70" s="74">
        <f>F70+G70</f>
        <v>0</v>
      </c>
      <c r="I70" s="70" t="s">
        <v>462</v>
      </c>
    </row>
    <row r="71" spans="2:9" s="58" customFormat="1" ht="25.5">
      <c r="B71" s="16"/>
      <c r="C71" s="16">
        <v>80114</v>
      </c>
      <c r="D71" s="16"/>
      <c r="E71" s="19" t="s">
        <v>440</v>
      </c>
      <c r="F71" s="68">
        <f>F72</f>
        <v>8000</v>
      </c>
      <c r="G71" s="69">
        <f>G72</f>
        <v>0</v>
      </c>
      <c r="H71" s="68">
        <f>H72</f>
        <v>0</v>
      </c>
      <c r="I71" s="70"/>
    </row>
    <row r="72" spans="2:9" s="58" customFormat="1" ht="38.25">
      <c r="B72" s="16"/>
      <c r="C72" s="16"/>
      <c r="D72" s="31">
        <v>6060</v>
      </c>
      <c r="E72" s="32" t="s">
        <v>419</v>
      </c>
      <c r="F72" s="51">
        <v>8000</v>
      </c>
      <c r="G72" s="73">
        <f>SUM(G73:G74)</f>
        <v>0</v>
      </c>
      <c r="H72" s="72">
        <f>SUM(H73:H74)</f>
        <v>0</v>
      </c>
      <c r="I72" s="70" t="s">
        <v>457</v>
      </c>
    </row>
    <row r="73" spans="2:9" s="58" customFormat="1" ht="12.75" hidden="1">
      <c r="B73" s="16"/>
      <c r="C73" s="16"/>
      <c r="D73" s="31"/>
      <c r="E73" s="32"/>
      <c r="F73" s="51"/>
      <c r="G73" s="96"/>
      <c r="H73" s="74">
        <f>F73+G73</f>
        <v>0</v>
      </c>
      <c r="I73" s="70" t="s">
        <v>460</v>
      </c>
    </row>
    <row r="74" spans="2:9" s="58" customFormat="1" ht="12.75" hidden="1">
      <c r="B74" s="16"/>
      <c r="C74" s="16"/>
      <c r="D74" s="31"/>
      <c r="E74" s="32"/>
      <c r="F74" s="51"/>
      <c r="G74" s="96"/>
      <c r="H74" s="74">
        <f>F74+G74</f>
        <v>0</v>
      </c>
      <c r="I74" s="70" t="s">
        <v>461</v>
      </c>
    </row>
    <row r="75" spans="2:9" s="58" customFormat="1" ht="12.75" hidden="1">
      <c r="B75" s="34">
        <v>851</v>
      </c>
      <c r="C75" s="50"/>
      <c r="D75" s="50"/>
      <c r="E75" s="36" t="s">
        <v>463</v>
      </c>
      <c r="F75" s="77">
        <f aca="true" t="shared" si="1" ref="F75:H76">F76</f>
        <v>0</v>
      </c>
      <c r="G75" s="78">
        <f t="shared" si="1"/>
        <v>0</v>
      </c>
      <c r="H75" s="77">
        <f t="shared" si="1"/>
        <v>0</v>
      </c>
      <c r="I75" s="79"/>
    </row>
    <row r="76" spans="2:9" s="58" customFormat="1" ht="25.5" hidden="1">
      <c r="B76" s="27"/>
      <c r="C76" s="16">
        <v>85154</v>
      </c>
      <c r="D76" s="16"/>
      <c r="E76" s="19" t="s">
        <v>464</v>
      </c>
      <c r="F76" s="68">
        <f t="shared" si="1"/>
        <v>0</v>
      </c>
      <c r="G76" s="69">
        <f t="shared" si="1"/>
        <v>0</v>
      </c>
      <c r="H76" s="68">
        <f t="shared" si="1"/>
        <v>0</v>
      </c>
      <c r="I76" s="70"/>
    </row>
    <row r="77" spans="2:9" s="58" customFormat="1" ht="51" hidden="1">
      <c r="B77" s="16"/>
      <c r="C77" s="16"/>
      <c r="D77" s="31">
        <v>6170</v>
      </c>
      <c r="E77" s="32" t="s">
        <v>465</v>
      </c>
      <c r="F77" s="51"/>
      <c r="G77" s="96"/>
      <c r="H77" s="74">
        <f>F77+G77</f>
        <v>0</v>
      </c>
      <c r="I77" s="70"/>
    </row>
    <row r="78" spans="2:9" s="58" customFormat="1" ht="25.5">
      <c r="B78" s="35">
        <v>900</v>
      </c>
      <c r="C78" s="35"/>
      <c r="D78" s="35"/>
      <c r="E78" s="36" t="s">
        <v>398</v>
      </c>
      <c r="F78" s="77">
        <f>F81+F83+F79</f>
        <v>125000</v>
      </c>
      <c r="G78" s="78">
        <f>G81+G83+G79</f>
        <v>0</v>
      </c>
      <c r="H78" s="77">
        <f>H81+H83+H79</f>
        <v>125000</v>
      </c>
      <c r="I78" s="79"/>
    </row>
    <row r="79" spans="2:9" s="81" customFormat="1" ht="25.5" hidden="1">
      <c r="B79" s="40"/>
      <c r="C79" s="16">
        <v>90001</v>
      </c>
      <c r="D79" s="16"/>
      <c r="E79" s="19" t="s">
        <v>441</v>
      </c>
      <c r="F79" s="44">
        <f>F80</f>
        <v>0</v>
      </c>
      <c r="G79" s="45">
        <f>G80</f>
        <v>0</v>
      </c>
      <c r="H79" s="44">
        <f>H80</f>
        <v>0</v>
      </c>
      <c r="I79" s="80"/>
    </row>
    <row r="80" spans="2:9" s="81" customFormat="1" ht="25.5" hidden="1">
      <c r="B80" s="40"/>
      <c r="C80" s="40"/>
      <c r="D80" s="31">
        <v>6050</v>
      </c>
      <c r="E80" s="32" t="s">
        <v>408</v>
      </c>
      <c r="F80" s="42">
        <v>0</v>
      </c>
      <c r="G80" s="46"/>
      <c r="H80" s="74">
        <f>F80+G80</f>
        <v>0</v>
      </c>
      <c r="I80" s="80" t="s">
        <v>466</v>
      </c>
    </row>
    <row r="81" spans="2:9" s="58" customFormat="1" ht="25.5">
      <c r="B81" s="16"/>
      <c r="C81" s="16">
        <v>90015</v>
      </c>
      <c r="D81" s="16"/>
      <c r="E81" s="19" t="s">
        <v>442</v>
      </c>
      <c r="F81" s="68">
        <f>SUM(F82:F82)</f>
        <v>125000</v>
      </c>
      <c r="G81" s="69">
        <f>SUM(G82:G82)</f>
        <v>0</v>
      </c>
      <c r="H81" s="68">
        <f>SUM(H82:H82)</f>
        <v>125000</v>
      </c>
      <c r="I81" s="70"/>
    </row>
    <row r="82" spans="2:9" s="58" customFormat="1" ht="28.5" customHeight="1">
      <c r="B82" s="16"/>
      <c r="C82" s="31"/>
      <c r="D82" s="31">
        <v>6050</v>
      </c>
      <c r="E82" s="32" t="s">
        <v>408</v>
      </c>
      <c r="F82" s="51">
        <v>125000</v>
      </c>
      <c r="G82" s="96"/>
      <c r="H82" s="74">
        <f>F82+G82</f>
        <v>125000</v>
      </c>
      <c r="I82" s="70" t="s">
        <v>356</v>
      </c>
    </row>
    <row r="83" spans="2:9" s="58" customFormat="1" ht="12.75" hidden="1">
      <c r="B83" s="16"/>
      <c r="C83" s="16">
        <v>90095</v>
      </c>
      <c r="D83" s="16"/>
      <c r="E83" s="19" t="s">
        <v>397</v>
      </c>
      <c r="F83" s="68">
        <f>SUM(F84:F84)</f>
        <v>0</v>
      </c>
      <c r="G83" s="69">
        <f>SUM(G84:G84)</f>
        <v>0</v>
      </c>
      <c r="H83" s="68">
        <f>SUM(H84:H84)</f>
        <v>0</v>
      </c>
      <c r="I83" s="70"/>
    </row>
    <row r="84" spans="2:9" s="58" customFormat="1" ht="25.5" hidden="1">
      <c r="B84" s="16"/>
      <c r="C84" s="31"/>
      <c r="D84" s="31">
        <v>6050</v>
      </c>
      <c r="E84" s="32" t="s">
        <v>408</v>
      </c>
      <c r="F84" s="51"/>
      <c r="G84" s="96"/>
      <c r="H84" s="74">
        <f>F84+G84</f>
        <v>0</v>
      </c>
      <c r="I84" s="70" t="s">
        <v>467</v>
      </c>
    </row>
    <row r="85" spans="2:9" s="58" customFormat="1" ht="12.75">
      <c r="B85" s="34">
        <v>926</v>
      </c>
      <c r="C85" s="35"/>
      <c r="D85" s="35"/>
      <c r="E85" s="36" t="s">
        <v>241</v>
      </c>
      <c r="F85" s="77">
        <f>F86</f>
        <v>10000</v>
      </c>
      <c r="G85" s="436"/>
      <c r="H85" s="293"/>
      <c r="I85" s="79"/>
    </row>
    <row r="86" spans="2:9" s="58" customFormat="1" ht="12.75">
      <c r="B86" s="16"/>
      <c r="C86" s="16">
        <v>92695</v>
      </c>
      <c r="D86" s="16"/>
      <c r="E86" s="19" t="s">
        <v>397</v>
      </c>
      <c r="F86" s="68">
        <f>F87</f>
        <v>10000</v>
      </c>
      <c r="G86" s="96"/>
      <c r="H86" s="74"/>
      <c r="I86" s="70"/>
    </row>
    <row r="87" spans="2:9" s="58" customFormat="1" ht="25.5">
      <c r="B87" s="16"/>
      <c r="C87" s="31"/>
      <c r="D87" s="31">
        <v>6050</v>
      </c>
      <c r="E87" s="32" t="s">
        <v>408</v>
      </c>
      <c r="F87" s="51">
        <v>10000</v>
      </c>
      <c r="G87" s="96"/>
      <c r="H87" s="74"/>
      <c r="I87" s="70" t="s">
        <v>250</v>
      </c>
    </row>
    <row r="88" spans="2:9" s="58" customFormat="1" ht="12.75">
      <c r="B88" s="100"/>
      <c r="C88" s="101"/>
      <c r="D88" s="101"/>
      <c r="E88" s="102" t="s">
        <v>443</v>
      </c>
      <c r="F88" s="103">
        <f>F7+F17+F24+F38+F49+F52+F78+F75+F85</f>
        <v>1850005</v>
      </c>
      <c r="G88" s="437">
        <f>G7+G17+G24+G38+G49+G52+G78+G75</f>
        <v>0</v>
      </c>
      <c r="H88" s="103">
        <f>H7+H17+H24+H38+H49+H52+H78+H75</f>
        <v>1808005</v>
      </c>
      <c r="I88" s="104"/>
    </row>
    <row r="89" spans="6:9" s="58" customFormat="1" ht="12.75">
      <c r="F89" s="105"/>
      <c r="G89" s="106"/>
      <c r="H89" s="105"/>
      <c r="I89" s="107"/>
    </row>
    <row r="90" spans="5:9" s="58" customFormat="1" ht="15.75">
      <c r="E90" s="108"/>
      <c r="F90" s="109"/>
      <c r="G90" s="110"/>
      <c r="H90" s="109"/>
      <c r="I90" s="107"/>
    </row>
    <row r="91" spans="4:9" s="58" customFormat="1" ht="12.75">
      <c r="D91" s="111"/>
      <c r="E91" s="105"/>
      <c r="G91" s="112"/>
      <c r="I91" s="113"/>
    </row>
    <row r="92" spans="7:9" s="58" customFormat="1" ht="12.75">
      <c r="G92" s="112"/>
      <c r="I92" s="113"/>
    </row>
    <row r="93" spans="5:9" s="58" customFormat="1" ht="12.75">
      <c r="E93" s="105"/>
      <c r="F93" s="105"/>
      <c r="G93" s="106"/>
      <c r="H93" s="105"/>
      <c r="I93" s="113"/>
    </row>
    <row r="94" spans="6:9" s="58" customFormat="1" ht="12.75">
      <c r="F94" s="105"/>
      <c r="G94" s="106"/>
      <c r="H94" s="105"/>
      <c r="I94" s="113"/>
    </row>
    <row r="95" spans="6:9" s="58" customFormat="1" ht="12.75">
      <c r="F95" s="105"/>
      <c r="G95" s="106"/>
      <c r="H95" s="105"/>
      <c r="I95" s="113"/>
    </row>
    <row r="96" spans="6:9" s="58" customFormat="1" ht="12.75">
      <c r="F96" s="105"/>
      <c r="G96" s="106"/>
      <c r="H96" s="105"/>
      <c r="I96" s="113"/>
    </row>
    <row r="97" spans="6:9" s="58" customFormat="1" ht="12.75">
      <c r="F97" s="105"/>
      <c r="G97" s="106"/>
      <c r="H97" s="105"/>
      <c r="I97" s="113"/>
    </row>
    <row r="98" spans="6:9" s="58" customFormat="1" ht="12.75">
      <c r="F98" s="105"/>
      <c r="G98" s="106"/>
      <c r="H98" s="105"/>
      <c r="I98" s="113"/>
    </row>
    <row r="99" spans="6:9" s="58" customFormat="1" ht="12.75">
      <c r="F99" s="105"/>
      <c r="G99" s="106"/>
      <c r="H99" s="105"/>
      <c r="I99" s="113"/>
    </row>
    <row r="100" spans="6:9" s="58" customFormat="1" ht="12.75">
      <c r="F100" s="105"/>
      <c r="G100" s="106"/>
      <c r="H100" s="105"/>
      <c r="I100" s="113"/>
    </row>
    <row r="101" spans="7:9" s="58" customFormat="1" ht="12.75">
      <c r="G101" s="112"/>
      <c r="I101" s="113"/>
    </row>
    <row r="102" spans="7:9" s="58" customFormat="1" ht="12.75">
      <c r="G102" s="112"/>
      <c r="I102" s="113"/>
    </row>
  </sheetData>
  <mergeCells count="9">
    <mergeCell ref="B3:B4"/>
    <mergeCell ref="C3:C4"/>
    <mergeCell ref="D3:D4"/>
    <mergeCell ref="E3:E4"/>
    <mergeCell ref="I20:I21"/>
    <mergeCell ref="F3:F4"/>
    <mergeCell ref="G3:G4"/>
    <mergeCell ref="H3:H4"/>
    <mergeCell ref="I3:I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Joanna Nowacka</cp:lastModifiedBy>
  <cp:lastPrinted>2007-12-20T11:20:28Z</cp:lastPrinted>
  <dcterms:created xsi:type="dcterms:W3CDTF">2007-07-24T12:50:32Z</dcterms:created>
  <dcterms:modified xsi:type="dcterms:W3CDTF">2007-12-20T11:21:29Z</dcterms:modified>
  <cp:category/>
  <cp:version/>
  <cp:contentType/>
  <cp:contentStatus/>
</cp:coreProperties>
</file>