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208" activeTab="0"/>
  </bookViews>
  <sheets>
    <sheet name="prognoza długu" sheetId="1" r:id="rId1"/>
  </sheets>
  <definedNames>
    <definedName name="_xlnm.Print_Titles" localSheetId="0">'prognoza długu'!$1:$2</definedName>
  </definedNames>
  <calcPr fullCalcOnLoad="1"/>
</workbook>
</file>

<file path=xl/sharedStrings.xml><?xml version="1.0" encoding="utf-8"?>
<sst xmlns="http://schemas.openxmlformats.org/spreadsheetml/2006/main" count="114" uniqueCount="85">
  <si>
    <t>w tym:</t>
  </si>
  <si>
    <t>2009 r.</t>
  </si>
  <si>
    <t>2010 r.</t>
  </si>
  <si>
    <t>Wyszczególnienie</t>
  </si>
  <si>
    <t>L.p.</t>
  </si>
  <si>
    <t>Przewidywane wykonanie na 31.12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</si>
  <si>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</si>
  <si>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</si>
  <si>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</si>
  <si>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</si>
  <si>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</si>
  <si>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</si>
  <si>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</si>
  <si>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</si>
  <si>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</si>
  <si>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</si>
  <si>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</si>
  <si>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</si>
  <si>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</si>
  <si>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</si>
  <si>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</si>
  <si>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</si>
  <si>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</si>
  <si>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</si>
  <si>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</si>
  <si>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</si>
  <si>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</si>
  <si>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</si>
  <si>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</si>
  <si>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</si>
  <si>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</si>
  <si>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</si>
  <si>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</si>
  <si>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</si>
  <si>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</si>
  <si>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</si>
  <si>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</si>
  <si>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</si>
  <si>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</si>
  <si>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</si>
  <si>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</si>
  <si>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</si>
  <si>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</si>
  <si>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</si>
  <si>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</si>
  <si>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</si>
  <si>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</si>
  <si>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</si>
  <si>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</si>
  <si>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</si>
  <si>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</si>
  <si>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</si>
  <si>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</si>
  <si>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</si>
  <si>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</si>
  <si>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</si>
  <si>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</si>
  <si>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</si>
  <si>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</si>
  <si>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</si>
  <si>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</si>
  <si>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</si>
  <si>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</si>
  <si>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</si>
  <si>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</si>
  <si>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</si>
  <si>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</si>
  <si>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</si>
  <si>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</si>
  <si>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</si>
  <si>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</si>
  <si>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</si>
  <si>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r>
      <t>2012 r.</t>
    </r>
    <r>
      <rPr>
        <vertAlign val="superscript"/>
        <sz val="10"/>
        <rFont val="Arial CE"/>
        <family val="2"/>
      </rPr>
      <t>1)</t>
    </r>
  </si>
  <si>
    <r>
      <t>2013 r.</t>
    </r>
    <r>
      <rPr>
        <vertAlign val="superscript"/>
        <sz val="10"/>
        <rFont val="Arial CE"/>
        <family val="2"/>
      </rPr>
      <t>1)</t>
    </r>
  </si>
  <si>
    <r>
      <t>2014 r.</t>
    </r>
    <r>
      <rPr>
        <vertAlign val="superscript"/>
        <sz val="10"/>
        <rFont val="Arial CE"/>
        <family val="2"/>
      </rPr>
      <t>1)</t>
    </r>
  </si>
  <si>
    <r>
      <t>2015 r.</t>
    </r>
    <r>
      <rPr>
        <vertAlign val="superscript"/>
        <sz val="10"/>
        <rFont val="Arial CE"/>
        <family val="2"/>
      </rPr>
      <t>1)</t>
    </r>
  </si>
  <si>
    <r>
      <t>2016 r.</t>
    </r>
    <r>
      <rPr>
        <vertAlign val="superscript"/>
        <sz val="10"/>
        <rFont val="Arial CE"/>
        <family val="2"/>
      </rPr>
      <t>1)</t>
    </r>
  </si>
  <si>
    <r>
      <t>2017 r.</t>
    </r>
    <r>
      <rPr>
        <vertAlign val="superscript"/>
        <sz val="10"/>
        <rFont val="Arial CE"/>
        <family val="2"/>
      </rPr>
      <t>1)</t>
    </r>
  </si>
  <si>
    <r>
      <t>2018 r.</t>
    </r>
    <r>
      <rPr>
        <vertAlign val="superscript"/>
        <sz val="10"/>
        <rFont val="Arial CE"/>
        <family val="2"/>
      </rPr>
      <t>1)</t>
    </r>
  </si>
  <si>
    <r>
      <t>2019 r.</t>
    </r>
    <r>
      <rPr>
        <vertAlign val="superscript"/>
        <sz val="10"/>
        <rFont val="Arial CE"/>
        <family val="2"/>
      </rPr>
      <t>1)</t>
    </r>
  </si>
  <si>
    <r>
      <t>2020 r.</t>
    </r>
    <r>
      <rPr>
        <vertAlign val="superscript"/>
        <sz val="10"/>
        <rFont val="Arial CE"/>
        <family val="2"/>
      </rPr>
      <t>1)</t>
    </r>
  </si>
  <si>
    <r>
      <t>2021 r.</t>
    </r>
    <r>
      <rPr>
        <vertAlign val="superscript"/>
        <sz val="10"/>
        <rFont val="Arial CE"/>
        <family val="2"/>
      </rPr>
      <t>1)</t>
    </r>
  </si>
  <si>
    <r>
      <t>2022 r.</t>
    </r>
    <r>
      <rPr>
        <vertAlign val="superscript"/>
        <sz val="10"/>
        <rFont val="Arial CE"/>
        <family val="2"/>
      </rPr>
      <t>1)</t>
    </r>
  </si>
  <si>
    <r>
      <t>2023 r.</t>
    </r>
    <r>
      <rPr>
        <vertAlign val="superscript"/>
        <sz val="10"/>
        <rFont val="Arial CE"/>
        <family val="2"/>
      </rPr>
      <t>1)</t>
    </r>
  </si>
  <si>
    <r>
      <t>2024 r.</t>
    </r>
    <r>
      <rPr>
        <vertAlign val="superscript"/>
        <sz val="10"/>
        <rFont val="Arial CE"/>
        <family val="2"/>
      </rPr>
      <t>1)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</si>
</sst>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_-* #,##0\ _z_ł_-;\-* #,##0\ _z_ł_-;_-* &quot;-&quot;??\ _z_ł_-;_-@_-"/>
    <numFmt numFmtId="173" formatCode="_-* #,##0.0\ _z_ł_-;\-* #,##0.0\ _z_ł_-;_-* &quot;-&quot;\ _z_ł_-;_-@_-"/>
    <numFmt numFmtId="174" formatCode="_-* #,##0.00\ _z_ł_-;\-* #,##0.00\ _z_ł_-;_-* &quot;-&quot;\ _z_ł_-;_-@_-"/>
    <numFmt numFmtId="175" formatCode="_-* #,##0.000\ _z_ł_-;\-* #,##0.000\ _z_ł_-;_-* &quot;-&quot;\ _z_ł_-;_-@_-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0.0%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0" fillId="0" borderId="10" xfId="0" applyFill="1" applyBorder="1" applyAlignment="1" quotePrefix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3" fontId="0" fillId="0" borderId="10" xfId="0" applyNumberFormat="1" applyFill="1" applyBorder="1" applyAlignment="1">
      <alignment/>
    </xf>
    <xf numFmtId="43" fontId="23" fillId="0" borderId="10" xfId="0" applyNumberFormat="1" applyFont="1" applyFill="1" applyBorder="1" applyAlignment="1">
      <alignment/>
    </xf>
    <xf numFmtId="43" fontId="0" fillId="0" borderId="10" xfId="0" applyNumberFormat="1" applyFill="1" applyBorder="1" applyAlignment="1" applyProtection="1">
      <alignment/>
      <protection locked="0"/>
    </xf>
    <xf numFmtId="43" fontId="25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41" fontId="0" fillId="0" borderId="10" xfId="0" applyNumberFormat="1" applyFill="1" applyBorder="1" applyAlignment="1" applyProtection="1">
      <alignment/>
      <protection locked="0"/>
    </xf>
    <xf numFmtId="41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 applyProtection="1">
      <alignment horizontal="center"/>
      <protection locked="0"/>
    </xf>
    <xf numFmtId="172" fontId="0" fillId="0" borderId="10" xfId="42" applyNumberFormat="1" applyFill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3" fontId="23" fillId="0" borderId="10" xfId="0" applyNumberFormat="1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>
      <alignment/>
    </xf>
    <xf numFmtId="3" fontId="0" fillId="0" borderId="10" xfId="54" applyNumberFormat="1" applyFill="1" applyBorder="1" applyAlignment="1" applyProtection="1">
      <alignment horizontal="center"/>
      <protection locked="0"/>
    </xf>
    <xf numFmtId="172" fontId="0" fillId="0" borderId="10" xfId="0" applyNumberForma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23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3" fontId="0" fillId="0" borderId="11" xfId="0" applyNumberFormat="1" applyFill="1" applyBorder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showZeros="0" tabSelected="1" zoomScaleSheetLayoutView="50" workbookViewId="0" topLeftCell="I85">
      <selection activeCell="G28" sqref="G28"/>
    </sheetView>
  </sheetViews>
  <sheetFormatPr defaultColWidth="9.00390625" defaultRowHeight="12.75"/>
  <cols>
    <col min="1" max="1" width="4.00390625" style="3" customWidth="1"/>
    <col min="2" max="2" width="43.125" style="0" customWidth="1"/>
    <col min="3" max="3" width="17.00390625" style="0" customWidth="1"/>
    <col min="4" max="4" width="18.00390625" style="0" customWidth="1"/>
    <col min="5" max="5" width="14.125" style="0" customWidth="1"/>
    <col min="6" max="6" width="15.00390625" style="0" bestFit="1" customWidth="1"/>
    <col min="7" max="7" width="15.875" style="0" customWidth="1"/>
    <col min="8" max="8" width="16.00390625" style="0" bestFit="1" customWidth="1"/>
    <col min="9" max="10" width="15.625" style="0" customWidth="1"/>
    <col min="11" max="11" width="13.125" style="0" customWidth="1"/>
    <col min="12" max="12" width="11.375" style="0" customWidth="1"/>
    <col min="13" max="13" width="11.25390625" style="0" customWidth="1"/>
    <col min="14" max="14" width="11.375" style="0" customWidth="1"/>
    <col min="15" max="15" width="12.75390625" style="0" customWidth="1"/>
    <col min="16" max="16" width="11.375" style="0" customWidth="1"/>
    <col min="17" max="17" width="10.875" style="0" customWidth="1"/>
    <col min="18" max="18" width="10.375" style="0" customWidth="1"/>
    <col min="19" max="19" width="12.125" style="0" customWidth="1"/>
    <col min="20" max="20" width="10.875" style="0" customWidth="1"/>
    <col min="21" max="21" width="11.375" style="0" customWidth="1"/>
  </cols>
  <sheetData>
    <row r="1" spans="1:23" ht="12.75" customHeight="1">
      <c r="A1" s="57" t="s">
        <v>4</v>
      </c>
      <c r="B1" s="57" t="s">
        <v>3</v>
      </c>
      <c r="C1" s="58" t="s">
        <v>5</v>
      </c>
      <c r="D1" s="59"/>
      <c r="E1" s="59"/>
      <c r="F1" s="59"/>
      <c r="G1" s="59"/>
      <c r="H1" s="59"/>
      <c r="I1" s="59"/>
      <c r="J1" s="59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4.25">
      <c r="A2" s="57"/>
      <c r="B2" s="57"/>
      <c r="C2" s="17" t="s">
        <v>6</v>
      </c>
      <c r="D2" s="17" t="s">
        <v>7</v>
      </c>
      <c r="E2" s="17" t="s">
        <v>8</v>
      </c>
      <c r="F2" s="17" t="s">
        <v>1</v>
      </c>
      <c r="G2" s="17" t="s">
        <v>2</v>
      </c>
      <c r="H2" s="17" t="s">
        <v>60</v>
      </c>
      <c r="I2" s="17" t="s">
        <v>72</v>
      </c>
      <c r="J2" s="17" t="s">
        <v>73</v>
      </c>
      <c r="K2" s="17" t="s">
        <v>74</v>
      </c>
      <c r="L2" s="17" t="s">
        <v>75</v>
      </c>
      <c r="M2" s="17" t="s">
        <v>76</v>
      </c>
      <c r="N2" s="17" t="s">
        <v>77</v>
      </c>
      <c r="O2" s="17" t="s">
        <v>78</v>
      </c>
      <c r="P2" s="17" t="s">
        <v>79</v>
      </c>
      <c r="Q2" s="17" t="s">
        <v>80</v>
      </c>
      <c r="R2" s="17" t="s">
        <v>81</v>
      </c>
      <c r="S2" s="17" t="s">
        <v>82</v>
      </c>
      <c r="T2" s="17" t="s">
        <v>83</v>
      </c>
      <c r="U2" s="17" t="s">
        <v>84</v>
      </c>
      <c r="V2" s="26"/>
      <c r="W2" s="26"/>
    </row>
    <row r="3" spans="1:23" ht="12.75">
      <c r="A3" s="9">
        <v>1</v>
      </c>
      <c r="B3" s="9">
        <v>2</v>
      </c>
      <c r="C3" s="9">
        <v>5</v>
      </c>
      <c r="D3" s="9">
        <v>6</v>
      </c>
      <c r="E3" s="9">
        <v>7</v>
      </c>
      <c r="F3" s="9">
        <v>8</v>
      </c>
      <c r="G3" s="9">
        <v>9</v>
      </c>
      <c r="H3" s="9">
        <v>10</v>
      </c>
      <c r="I3" s="9">
        <v>11</v>
      </c>
      <c r="J3" s="9">
        <v>12</v>
      </c>
      <c r="K3" s="9">
        <v>12</v>
      </c>
      <c r="L3" s="9">
        <v>12</v>
      </c>
      <c r="M3" s="9">
        <v>12</v>
      </c>
      <c r="N3" s="9">
        <v>12</v>
      </c>
      <c r="O3" s="9">
        <v>12</v>
      </c>
      <c r="P3" s="9">
        <v>12</v>
      </c>
      <c r="Q3" s="9">
        <v>12</v>
      </c>
      <c r="R3" s="9">
        <v>12</v>
      </c>
      <c r="S3" s="9">
        <v>12</v>
      </c>
      <c r="T3" s="9">
        <v>12</v>
      </c>
      <c r="U3" s="9">
        <v>12</v>
      </c>
      <c r="V3" s="26"/>
      <c r="W3" s="26"/>
    </row>
    <row r="4" spans="1:23" s="1" customFormat="1" ht="12.75">
      <c r="A4" s="18">
        <v>1</v>
      </c>
      <c r="B4" s="19" t="s">
        <v>9</v>
      </c>
      <c r="C4" s="43">
        <v>26291282.13</v>
      </c>
      <c r="D4" s="43">
        <v>27226545.32</v>
      </c>
      <c r="E4" s="46">
        <f>E6+E11</f>
        <v>33923775.4</v>
      </c>
      <c r="F4" s="10">
        <f aca="true" t="shared" si="0" ref="F4:U4">F6+F11</f>
        <v>35897841</v>
      </c>
      <c r="G4" s="10">
        <f t="shared" si="0"/>
        <v>36033262</v>
      </c>
      <c r="H4" s="10">
        <f t="shared" si="0"/>
        <v>38300000</v>
      </c>
      <c r="I4" s="10">
        <f t="shared" si="0"/>
        <v>38000000</v>
      </c>
      <c r="J4" s="10">
        <f t="shared" si="0"/>
        <v>39100000</v>
      </c>
      <c r="K4" s="10">
        <f t="shared" si="0"/>
        <v>38600000</v>
      </c>
      <c r="L4" s="10">
        <f t="shared" si="0"/>
        <v>36200000</v>
      </c>
      <c r="M4" s="10">
        <f t="shared" si="0"/>
        <v>36200000</v>
      </c>
      <c r="N4" s="10">
        <f t="shared" si="0"/>
        <v>36300000</v>
      </c>
      <c r="O4" s="10">
        <f t="shared" si="0"/>
        <v>36300000</v>
      </c>
      <c r="P4" s="10">
        <f t="shared" si="0"/>
        <v>37200000</v>
      </c>
      <c r="Q4" s="10">
        <f t="shared" si="0"/>
        <v>37400000</v>
      </c>
      <c r="R4" s="10">
        <f t="shared" si="0"/>
        <v>37300000</v>
      </c>
      <c r="S4" s="10">
        <f t="shared" si="0"/>
        <v>36800000</v>
      </c>
      <c r="T4" s="10">
        <f t="shared" si="0"/>
        <v>37600000</v>
      </c>
      <c r="U4" s="10">
        <f t="shared" si="0"/>
        <v>38100000</v>
      </c>
      <c r="V4" s="60"/>
      <c r="W4" s="60"/>
    </row>
    <row r="5" spans="1:23" ht="12.75">
      <c r="A5" s="13"/>
      <c r="B5" s="4" t="s">
        <v>10</v>
      </c>
      <c r="C5" s="31"/>
      <c r="D5" s="31"/>
      <c r="E5" s="47"/>
      <c r="F5" s="7"/>
      <c r="G5" s="7"/>
      <c r="H5" s="7"/>
      <c r="I5" s="7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26"/>
      <c r="W5" s="26"/>
    </row>
    <row r="6" spans="1:23" s="2" customFormat="1" ht="12.75">
      <c r="A6" s="20">
        <v>2</v>
      </c>
      <c r="B6" s="21" t="s">
        <v>11</v>
      </c>
      <c r="C6" s="32">
        <f aca="true" t="shared" si="1" ref="C6:J6">SUM(C8:C10)</f>
        <v>25269746.990000002</v>
      </c>
      <c r="D6" s="32">
        <f t="shared" si="1"/>
        <v>26411171.62</v>
      </c>
      <c r="E6" s="48">
        <f t="shared" si="1"/>
        <v>31120744.05</v>
      </c>
      <c r="F6" s="11">
        <f t="shared" si="1"/>
        <v>30316991</v>
      </c>
      <c r="G6" s="11">
        <f t="shared" si="1"/>
        <v>27750262</v>
      </c>
      <c r="H6" s="11">
        <f t="shared" si="1"/>
        <v>34300000</v>
      </c>
      <c r="I6" s="11">
        <f t="shared" si="1"/>
        <v>36500000</v>
      </c>
      <c r="J6" s="11">
        <f t="shared" si="1"/>
        <v>38000000</v>
      </c>
      <c r="K6" s="11">
        <f aca="true" t="shared" si="2" ref="K6:U6">SUM(K8:K10)</f>
        <v>37000000</v>
      </c>
      <c r="L6" s="11">
        <f t="shared" si="2"/>
        <v>34500000</v>
      </c>
      <c r="M6" s="11">
        <f t="shared" si="2"/>
        <v>35200000</v>
      </c>
      <c r="N6" s="11">
        <f t="shared" si="2"/>
        <v>35500000</v>
      </c>
      <c r="O6" s="11">
        <f t="shared" si="2"/>
        <v>35900000</v>
      </c>
      <c r="P6" s="11">
        <f t="shared" si="2"/>
        <v>36400000</v>
      </c>
      <c r="Q6" s="11">
        <f t="shared" si="2"/>
        <v>36400000</v>
      </c>
      <c r="R6" s="11">
        <f t="shared" si="2"/>
        <v>36500000</v>
      </c>
      <c r="S6" s="11">
        <f t="shared" si="2"/>
        <v>36200000</v>
      </c>
      <c r="T6" s="11">
        <f t="shared" si="2"/>
        <v>36700000</v>
      </c>
      <c r="U6" s="11">
        <f t="shared" si="2"/>
        <v>37100000</v>
      </c>
      <c r="V6" s="61"/>
      <c r="W6" s="61"/>
    </row>
    <row r="7" spans="1:23" ht="12.75">
      <c r="A7" s="13"/>
      <c r="B7" s="4" t="s">
        <v>10</v>
      </c>
      <c r="C7" s="31"/>
      <c r="D7" s="31"/>
      <c r="E7" s="47"/>
      <c r="F7" s="7"/>
      <c r="G7" s="7"/>
      <c r="H7" s="7"/>
      <c r="I7" s="7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6"/>
      <c r="W7" s="26"/>
    </row>
    <row r="8" spans="1:23" ht="14.25">
      <c r="A8" s="13">
        <v>3</v>
      </c>
      <c r="B8" s="22" t="s">
        <v>61</v>
      </c>
      <c r="C8" s="33">
        <v>9511889.14</v>
      </c>
      <c r="D8" s="33">
        <v>9971245.3</v>
      </c>
      <c r="E8" s="49">
        <f>14137413.16-1441946.09</f>
        <v>12695467.07</v>
      </c>
      <c r="F8" s="5">
        <v>11106288</v>
      </c>
      <c r="G8" s="5">
        <v>9361148</v>
      </c>
      <c r="H8" s="5">
        <v>14000000</v>
      </c>
      <c r="I8" s="5">
        <v>16000000</v>
      </c>
      <c r="J8" s="5">
        <v>18000000</v>
      </c>
      <c r="K8" s="5">
        <v>17000000</v>
      </c>
      <c r="L8" s="5">
        <v>16000000</v>
      </c>
      <c r="M8" s="5">
        <v>16200000</v>
      </c>
      <c r="N8" s="5">
        <v>16500000</v>
      </c>
      <c r="O8" s="5">
        <v>16700000</v>
      </c>
      <c r="P8" s="5">
        <v>16900000</v>
      </c>
      <c r="Q8" s="5">
        <v>17000000</v>
      </c>
      <c r="R8" s="5">
        <v>17200000</v>
      </c>
      <c r="S8" s="5">
        <v>17000000</v>
      </c>
      <c r="T8" s="5">
        <v>17200000</v>
      </c>
      <c r="U8" s="5">
        <v>17300000</v>
      </c>
      <c r="V8" s="26"/>
      <c r="W8" s="26"/>
    </row>
    <row r="9" spans="1:23" ht="12.75">
      <c r="A9" s="13">
        <v>4</v>
      </c>
      <c r="B9" s="22" t="s">
        <v>12</v>
      </c>
      <c r="C9" s="33">
        <v>10157713</v>
      </c>
      <c r="D9" s="33">
        <v>11076133</v>
      </c>
      <c r="E9" s="49">
        <v>12490129</v>
      </c>
      <c r="F9" s="5">
        <v>14189242</v>
      </c>
      <c r="G9" s="5">
        <v>13416795</v>
      </c>
      <c r="H9" s="5">
        <v>14800000</v>
      </c>
      <c r="I9" s="5">
        <v>14500000</v>
      </c>
      <c r="J9" s="5">
        <v>14000000</v>
      </c>
      <c r="K9" s="5">
        <v>14000000</v>
      </c>
      <c r="L9" s="5">
        <v>13000000</v>
      </c>
      <c r="M9" s="5">
        <v>13500000</v>
      </c>
      <c r="N9" s="5">
        <v>14000000</v>
      </c>
      <c r="O9" s="5">
        <v>14000000</v>
      </c>
      <c r="P9" s="5">
        <v>14100000</v>
      </c>
      <c r="Q9" s="5">
        <v>14400000</v>
      </c>
      <c r="R9" s="5">
        <v>14200000</v>
      </c>
      <c r="S9" s="5">
        <v>14000000</v>
      </c>
      <c r="T9" s="5">
        <v>14200000</v>
      </c>
      <c r="U9" s="5">
        <v>14400000</v>
      </c>
      <c r="V9" s="26"/>
      <c r="W9" s="26"/>
    </row>
    <row r="10" spans="1:23" ht="12.75">
      <c r="A10" s="13">
        <v>5</v>
      </c>
      <c r="B10" s="22" t="s">
        <v>13</v>
      </c>
      <c r="C10" s="33">
        <v>5600144.85</v>
      </c>
      <c r="D10" s="33">
        <v>5363793.32</v>
      </c>
      <c r="E10" s="49">
        <v>5935147.98</v>
      </c>
      <c r="F10" s="5">
        <v>5021461</v>
      </c>
      <c r="G10" s="5">
        <v>4972319</v>
      </c>
      <c r="H10" s="5">
        <v>5500000</v>
      </c>
      <c r="I10" s="5">
        <v>6000000</v>
      </c>
      <c r="J10" s="5">
        <v>6000000</v>
      </c>
      <c r="K10" s="5">
        <v>6000000</v>
      </c>
      <c r="L10" s="5">
        <v>5500000</v>
      </c>
      <c r="M10" s="5">
        <v>5500000</v>
      </c>
      <c r="N10" s="5">
        <v>5000000</v>
      </c>
      <c r="O10" s="5">
        <v>5200000</v>
      </c>
      <c r="P10" s="5">
        <v>5400000</v>
      </c>
      <c r="Q10" s="5">
        <v>5000000</v>
      </c>
      <c r="R10" s="5">
        <v>5100000</v>
      </c>
      <c r="S10" s="5">
        <v>5200000</v>
      </c>
      <c r="T10" s="5">
        <v>5300000</v>
      </c>
      <c r="U10" s="5">
        <v>5400000</v>
      </c>
      <c r="V10" s="26"/>
      <c r="W10" s="26"/>
    </row>
    <row r="11" spans="1:23" s="2" customFormat="1" ht="12.75">
      <c r="A11" s="20">
        <v>6</v>
      </c>
      <c r="B11" s="21" t="s">
        <v>14</v>
      </c>
      <c r="C11" s="42">
        <f>C13+C14</f>
        <v>1021535.14</v>
      </c>
      <c r="D11" s="42">
        <f>D13+D14</f>
        <v>815373.7</v>
      </c>
      <c r="E11" s="50">
        <f>E13+E14</f>
        <v>2803031.35</v>
      </c>
      <c r="F11" s="12">
        <f>F13+F14</f>
        <v>5580850</v>
      </c>
      <c r="G11" s="12">
        <f>G13+G14</f>
        <v>8283000</v>
      </c>
      <c r="H11" s="12">
        <v>4000000</v>
      </c>
      <c r="I11" s="12">
        <v>1500000</v>
      </c>
      <c r="J11" s="11">
        <v>1100000</v>
      </c>
      <c r="K11" s="11">
        <v>1600000</v>
      </c>
      <c r="L11" s="11">
        <v>1700000</v>
      </c>
      <c r="M11" s="11">
        <v>1000000</v>
      </c>
      <c r="N11" s="11">
        <v>800000</v>
      </c>
      <c r="O11" s="11">
        <v>400000</v>
      </c>
      <c r="P11" s="11">
        <f aca="true" t="shared" si="3" ref="P11:U11">P13+P14</f>
        <v>800000</v>
      </c>
      <c r="Q11" s="11">
        <f t="shared" si="3"/>
        <v>1000000</v>
      </c>
      <c r="R11" s="11">
        <f t="shared" si="3"/>
        <v>800000</v>
      </c>
      <c r="S11" s="11">
        <f t="shared" si="3"/>
        <v>600000</v>
      </c>
      <c r="T11" s="11">
        <f t="shared" si="3"/>
        <v>900000</v>
      </c>
      <c r="U11" s="11">
        <f t="shared" si="3"/>
        <v>1000000</v>
      </c>
      <c r="V11" s="61"/>
      <c r="W11" s="61"/>
    </row>
    <row r="12" spans="1:23" ht="12.75">
      <c r="A12" s="13"/>
      <c r="B12" s="4" t="s">
        <v>15</v>
      </c>
      <c r="C12" s="33"/>
      <c r="D12" s="33"/>
      <c r="E12" s="49"/>
      <c r="F12" s="5"/>
      <c r="G12" s="5"/>
      <c r="H12" s="5"/>
      <c r="I12" s="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6"/>
      <c r="W12" s="26"/>
    </row>
    <row r="13" spans="1:23" ht="12.75">
      <c r="A13" s="13">
        <v>7</v>
      </c>
      <c r="B13" s="22" t="s">
        <v>16</v>
      </c>
      <c r="C13" s="33">
        <v>282055.1</v>
      </c>
      <c r="D13" s="33">
        <v>501783.54</v>
      </c>
      <c r="E13" s="49">
        <v>1441946.09</v>
      </c>
      <c r="F13" s="5">
        <v>1207000</v>
      </c>
      <c r="G13" s="5">
        <v>1020000</v>
      </c>
      <c r="H13" s="5">
        <v>1000000</v>
      </c>
      <c r="I13" s="5">
        <v>1000000</v>
      </c>
      <c r="J13" s="5">
        <v>1000000</v>
      </c>
      <c r="K13" s="5">
        <v>1200000</v>
      </c>
      <c r="L13" s="5">
        <v>1500000</v>
      </c>
      <c r="M13" s="5">
        <v>500000</v>
      </c>
      <c r="N13" s="5">
        <v>500000</v>
      </c>
      <c r="O13" s="5">
        <v>300000</v>
      </c>
      <c r="P13" s="5">
        <v>500000</v>
      </c>
      <c r="Q13" s="5">
        <v>800000</v>
      </c>
      <c r="R13" s="5">
        <v>600000</v>
      </c>
      <c r="S13" s="5">
        <v>500000</v>
      </c>
      <c r="T13" s="5">
        <v>600000</v>
      </c>
      <c r="U13" s="5">
        <v>700000</v>
      </c>
      <c r="V13" s="26"/>
      <c r="W13" s="26"/>
    </row>
    <row r="14" spans="1:23" ht="12.75">
      <c r="A14" s="13">
        <v>8</v>
      </c>
      <c r="B14" s="22" t="s">
        <v>17</v>
      </c>
      <c r="C14" s="33">
        <v>739480.04</v>
      </c>
      <c r="D14" s="33">
        <v>313590.16</v>
      </c>
      <c r="E14" s="49">
        <v>1361085.26</v>
      </c>
      <c r="F14" s="5">
        <v>4373850</v>
      </c>
      <c r="G14" s="5">
        <v>7263000</v>
      </c>
      <c r="H14" s="5">
        <v>3000000</v>
      </c>
      <c r="I14" s="5">
        <v>500000</v>
      </c>
      <c r="J14" s="5">
        <v>100000</v>
      </c>
      <c r="K14" s="5">
        <v>400000</v>
      </c>
      <c r="L14" s="5">
        <v>200000</v>
      </c>
      <c r="M14" s="5">
        <v>500000</v>
      </c>
      <c r="N14" s="5">
        <v>300000</v>
      </c>
      <c r="O14" s="5">
        <v>100000</v>
      </c>
      <c r="P14" s="5">
        <v>300000</v>
      </c>
      <c r="Q14" s="5">
        <v>200000</v>
      </c>
      <c r="R14" s="5">
        <v>200000</v>
      </c>
      <c r="S14" s="5">
        <v>100000</v>
      </c>
      <c r="T14" s="5">
        <v>300000</v>
      </c>
      <c r="U14" s="5">
        <v>300000</v>
      </c>
      <c r="V14" s="26"/>
      <c r="W14" s="26"/>
    </row>
    <row r="15" spans="1:23" s="1" customFormat="1" ht="12.75">
      <c r="A15" s="18">
        <v>9</v>
      </c>
      <c r="B15" s="19" t="s">
        <v>18</v>
      </c>
      <c r="C15" s="43">
        <v>28506112.82</v>
      </c>
      <c r="D15" s="43">
        <v>27431618.74</v>
      </c>
      <c r="E15" s="46">
        <f aca="true" t="shared" si="4" ref="E15:J15">E17+E21</f>
        <v>34071636.61</v>
      </c>
      <c r="F15" s="10">
        <f t="shared" si="4"/>
        <v>45069378</v>
      </c>
      <c r="G15" s="10">
        <f t="shared" si="4"/>
        <v>43013232</v>
      </c>
      <c r="H15" s="10">
        <f t="shared" si="4"/>
        <v>34500000</v>
      </c>
      <c r="I15" s="10">
        <f t="shared" si="4"/>
        <v>34000000</v>
      </c>
      <c r="J15" s="10">
        <f t="shared" si="4"/>
        <v>34996654</v>
      </c>
      <c r="K15" s="10">
        <f aca="true" t="shared" si="5" ref="K15:U15">K17+K21</f>
        <v>33500000</v>
      </c>
      <c r="L15" s="10">
        <f t="shared" si="5"/>
        <v>33600000</v>
      </c>
      <c r="M15" s="10">
        <f t="shared" si="5"/>
        <v>34100000</v>
      </c>
      <c r="N15" s="10">
        <f t="shared" si="5"/>
        <v>34500000</v>
      </c>
      <c r="O15" s="10">
        <f t="shared" si="5"/>
        <v>35000000</v>
      </c>
      <c r="P15" s="10">
        <f t="shared" si="5"/>
        <v>35400000</v>
      </c>
      <c r="Q15" s="10">
        <f t="shared" si="5"/>
        <v>35700000</v>
      </c>
      <c r="R15" s="10">
        <f t="shared" si="5"/>
        <v>36000000</v>
      </c>
      <c r="S15" s="10">
        <f t="shared" si="5"/>
        <v>35700000</v>
      </c>
      <c r="T15" s="10">
        <f t="shared" si="5"/>
        <v>36000000</v>
      </c>
      <c r="U15" s="10">
        <f t="shared" si="5"/>
        <v>36300000</v>
      </c>
      <c r="V15" s="60"/>
      <c r="W15" s="60"/>
    </row>
    <row r="16" spans="1:23" ht="12.75">
      <c r="A16" s="13"/>
      <c r="B16" s="4" t="s">
        <v>10</v>
      </c>
      <c r="C16" s="31"/>
      <c r="D16" s="31"/>
      <c r="E16" s="47"/>
      <c r="F16" s="7"/>
      <c r="G16" s="7"/>
      <c r="H16" s="7"/>
      <c r="I16" s="7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6"/>
      <c r="W16" s="26"/>
    </row>
    <row r="17" spans="1:23" s="2" customFormat="1" ht="12.75">
      <c r="A17" s="20">
        <v>10</v>
      </c>
      <c r="B17" s="21" t="s">
        <v>19</v>
      </c>
      <c r="C17" s="42">
        <v>22887880.47</v>
      </c>
      <c r="D17" s="42">
        <v>23864025.61</v>
      </c>
      <c r="E17" s="50">
        <v>26642772.47</v>
      </c>
      <c r="F17" s="12">
        <v>29383126</v>
      </c>
      <c r="G17" s="12">
        <v>29597925</v>
      </c>
      <c r="H17" s="12">
        <v>26500000</v>
      </c>
      <c r="I17" s="12">
        <v>28000000</v>
      </c>
      <c r="J17" s="11">
        <v>29996654</v>
      </c>
      <c r="K17" s="11">
        <v>29000000</v>
      </c>
      <c r="L17" s="11">
        <v>28800000</v>
      </c>
      <c r="M17" s="11">
        <v>29100000</v>
      </c>
      <c r="N17" s="11">
        <v>29300000</v>
      </c>
      <c r="O17" s="11">
        <v>29500000</v>
      </c>
      <c r="P17" s="11">
        <v>29700000</v>
      </c>
      <c r="Q17" s="11">
        <v>29900000</v>
      </c>
      <c r="R17" s="11">
        <v>30000000</v>
      </c>
      <c r="S17" s="11">
        <v>30200000</v>
      </c>
      <c r="T17" s="11">
        <v>30400000</v>
      </c>
      <c r="U17" s="11">
        <v>30500000</v>
      </c>
      <c r="V17" s="61"/>
      <c r="W17" s="61"/>
    </row>
    <row r="18" spans="1:23" ht="12.75">
      <c r="A18" s="13"/>
      <c r="B18" s="4" t="s">
        <v>15</v>
      </c>
      <c r="C18" s="33"/>
      <c r="D18" s="33"/>
      <c r="E18" s="49"/>
      <c r="F18" s="5"/>
      <c r="G18" s="5"/>
      <c r="H18" s="5"/>
      <c r="I18" s="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6"/>
      <c r="W18" s="26"/>
    </row>
    <row r="19" spans="1:23" ht="12.75">
      <c r="A19" s="13">
        <v>11</v>
      </c>
      <c r="B19" s="22" t="s">
        <v>20</v>
      </c>
      <c r="C19" s="33">
        <v>78579.18</v>
      </c>
      <c r="D19" s="33">
        <v>207527.64</v>
      </c>
      <c r="E19" s="49">
        <v>264508.79</v>
      </c>
      <c r="F19" s="5">
        <v>350510</v>
      </c>
      <c r="G19" s="5">
        <v>350000</v>
      </c>
      <c r="H19" s="5">
        <v>380000</v>
      </c>
      <c r="I19" s="5">
        <v>360000</v>
      </c>
      <c r="J19" s="5">
        <v>300000</v>
      </c>
      <c r="K19" s="5">
        <v>280000</v>
      </c>
      <c r="L19" s="5">
        <v>250000</v>
      </c>
      <c r="M19" s="5">
        <v>230000</v>
      </c>
      <c r="N19" s="5">
        <v>200000</v>
      </c>
      <c r="O19" s="5">
        <v>180000</v>
      </c>
      <c r="P19" s="5">
        <v>160000</v>
      </c>
      <c r="Q19" s="5">
        <v>150000</v>
      </c>
      <c r="R19" s="5">
        <v>140000</v>
      </c>
      <c r="S19" s="5">
        <v>120000</v>
      </c>
      <c r="T19" s="5">
        <v>110000</v>
      </c>
      <c r="U19" s="5">
        <v>100000</v>
      </c>
      <c r="V19" s="26"/>
      <c r="W19" s="26"/>
    </row>
    <row r="20" spans="1:23" ht="12.75">
      <c r="A20" s="13">
        <v>12</v>
      </c>
      <c r="B20" s="22" t="s">
        <v>21</v>
      </c>
      <c r="C20" s="33"/>
      <c r="D20" s="33"/>
      <c r="E20" s="49"/>
      <c r="F20" s="5"/>
      <c r="G20" s="5"/>
      <c r="H20" s="5"/>
      <c r="I20" s="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6"/>
      <c r="W20" s="26"/>
    </row>
    <row r="21" spans="1:23" s="2" customFormat="1" ht="12.75">
      <c r="A21" s="20">
        <v>13</v>
      </c>
      <c r="B21" s="21" t="s">
        <v>22</v>
      </c>
      <c r="C21" s="42">
        <v>5618232.35</v>
      </c>
      <c r="D21" s="42">
        <v>3567593.13</v>
      </c>
      <c r="E21" s="50">
        <v>7428864.14</v>
      </c>
      <c r="F21" s="12">
        <v>15686252</v>
      </c>
      <c r="G21" s="12">
        <v>13415307</v>
      </c>
      <c r="H21" s="12">
        <v>8000000</v>
      </c>
      <c r="I21" s="12">
        <v>6000000</v>
      </c>
      <c r="J21" s="11">
        <v>5000000</v>
      </c>
      <c r="K21" s="11">
        <v>4500000</v>
      </c>
      <c r="L21" s="11">
        <v>4800000</v>
      </c>
      <c r="M21" s="11">
        <v>5000000</v>
      </c>
      <c r="N21" s="11">
        <v>5200000</v>
      </c>
      <c r="O21" s="11">
        <v>5500000</v>
      </c>
      <c r="P21" s="11">
        <v>5700000</v>
      </c>
      <c r="Q21" s="11">
        <v>5800000</v>
      </c>
      <c r="R21" s="11">
        <v>6000000</v>
      </c>
      <c r="S21" s="11">
        <v>5500000</v>
      </c>
      <c r="T21" s="11">
        <v>5600000</v>
      </c>
      <c r="U21" s="11">
        <v>5800000</v>
      </c>
      <c r="V21" s="61"/>
      <c r="W21" s="61"/>
    </row>
    <row r="22" spans="1:23" ht="12.75">
      <c r="A22" s="13">
        <v>14</v>
      </c>
      <c r="B22" s="23" t="s">
        <v>23</v>
      </c>
      <c r="C22" s="31">
        <f aca="true" t="shared" si="6" ref="C22:J22">C4-C15</f>
        <v>-2214830.6900000013</v>
      </c>
      <c r="D22" s="31">
        <f t="shared" si="6"/>
        <v>-205073.41999999806</v>
      </c>
      <c r="E22" s="47">
        <f t="shared" si="6"/>
        <v>-147861.2100000009</v>
      </c>
      <c r="F22" s="7">
        <f t="shared" si="6"/>
        <v>-9171537</v>
      </c>
      <c r="G22" s="7">
        <f t="shared" si="6"/>
        <v>-6979970</v>
      </c>
      <c r="H22" s="7">
        <f t="shared" si="6"/>
        <v>3800000</v>
      </c>
      <c r="I22" s="7">
        <f t="shared" si="6"/>
        <v>4000000</v>
      </c>
      <c r="J22" s="7">
        <f t="shared" si="6"/>
        <v>4103346</v>
      </c>
      <c r="K22" s="7">
        <f aca="true" t="shared" si="7" ref="K22:U22">K4-K15</f>
        <v>5100000</v>
      </c>
      <c r="L22" s="7">
        <f t="shared" si="7"/>
        <v>2600000</v>
      </c>
      <c r="M22" s="7">
        <f t="shared" si="7"/>
        <v>2100000</v>
      </c>
      <c r="N22" s="7">
        <f t="shared" si="7"/>
        <v>1800000</v>
      </c>
      <c r="O22" s="7">
        <f t="shared" si="7"/>
        <v>1300000</v>
      </c>
      <c r="P22" s="7">
        <f t="shared" si="7"/>
        <v>1800000</v>
      </c>
      <c r="Q22" s="7">
        <f t="shared" si="7"/>
        <v>1700000</v>
      </c>
      <c r="R22" s="7">
        <f t="shared" si="7"/>
        <v>1300000</v>
      </c>
      <c r="S22" s="7">
        <f t="shared" si="7"/>
        <v>1100000</v>
      </c>
      <c r="T22" s="7">
        <f t="shared" si="7"/>
        <v>1600000</v>
      </c>
      <c r="U22" s="7">
        <f t="shared" si="7"/>
        <v>1800000</v>
      </c>
      <c r="V22" s="26"/>
      <c r="W22" s="26"/>
    </row>
    <row r="23" spans="1:23" ht="12.75">
      <c r="A23" s="13">
        <v>15</v>
      </c>
      <c r="B23" s="23" t="s">
        <v>24</v>
      </c>
      <c r="C23" s="31">
        <f aca="true" t="shared" si="8" ref="C23:K23">C24-C40</f>
        <v>2958479.48</v>
      </c>
      <c r="D23" s="31">
        <f t="shared" si="8"/>
        <v>942631.4199999999</v>
      </c>
      <c r="E23" s="47">
        <f t="shared" si="8"/>
        <v>1190769.1400000001</v>
      </c>
      <c r="F23" s="7">
        <f t="shared" si="8"/>
        <v>9171537</v>
      </c>
      <c r="G23" s="7">
        <f t="shared" si="8"/>
        <v>6979970</v>
      </c>
      <c r="H23" s="7">
        <f t="shared" si="8"/>
        <v>-2600000</v>
      </c>
      <c r="I23" s="7">
        <f t="shared" si="8"/>
        <v>-2500000</v>
      </c>
      <c r="J23" s="7">
        <f t="shared" si="8"/>
        <v>-2500000</v>
      </c>
      <c r="K23" s="7">
        <f t="shared" si="8"/>
        <v>-2500000</v>
      </c>
      <c r="L23" s="7">
        <f aca="true" t="shared" si="9" ref="L23:U23">L24-L40</f>
        <v>-1600000</v>
      </c>
      <c r="M23" s="7">
        <f t="shared" si="9"/>
        <v>-1400000</v>
      </c>
      <c r="N23" s="7">
        <f t="shared" si="9"/>
        <v>-1200000</v>
      </c>
      <c r="O23" s="7">
        <f t="shared" si="9"/>
        <v>-1000000</v>
      </c>
      <c r="P23" s="7">
        <f t="shared" si="9"/>
        <v>-1000000</v>
      </c>
      <c r="Q23" s="7">
        <f t="shared" si="9"/>
        <v>-1000000</v>
      </c>
      <c r="R23" s="7">
        <f t="shared" si="9"/>
        <v>-1000000</v>
      </c>
      <c r="S23" s="7">
        <f t="shared" si="9"/>
        <v>-500000</v>
      </c>
      <c r="T23" s="7">
        <f t="shared" si="9"/>
        <v>-500000</v>
      </c>
      <c r="U23" s="7">
        <f t="shared" si="9"/>
        <v>-485129</v>
      </c>
      <c r="V23" s="26"/>
      <c r="W23" s="26"/>
    </row>
    <row r="24" spans="1:23" ht="14.25">
      <c r="A24" s="13">
        <v>16</v>
      </c>
      <c r="B24" s="23" t="s">
        <v>62</v>
      </c>
      <c r="C24" s="31">
        <f>C26+C29+C30+C31+C34+C37+C38+C39</f>
        <v>3689929.48</v>
      </c>
      <c r="D24" s="31">
        <f>D26+D29+D30+D31+D34+D37+D38+D39</f>
        <v>2206248.42</v>
      </c>
      <c r="E24" s="47">
        <f>E26+E29+E30+E31+E34+E37+E38+E39</f>
        <v>2280258.02</v>
      </c>
      <c r="F24" s="7">
        <f>F26+F29+F30+F31+F34+F37+F38+F39</f>
        <v>10394337</v>
      </c>
      <c r="G24" s="7">
        <f>G26+G29+G30+G31+G34+G37+G38+G39</f>
        <v>8989315</v>
      </c>
      <c r="H24" s="7"/>
      <c r="I24" s="6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6"/>
      <c r="W24" s="26"/>
    </row>
    <row r="25" spans="1:23" ht="12.75">
      <c r="A25" s="13"/>
      <c r="B25" s="4" t="s">
        <v>10</v>
      </c>
      <c r="C25" s="31"/>
      <c r="D25" s="31"/>
      <c r="E25" s="47"/>
      <c r="F25" s="7"/>
      <c r="G25" s="7"/>
      <c r="H25" s="7"/>
      <c r="I25" s="62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6"/>
      <c r="W25" s="26"/>
    </row>
    <row r="26" spans="1:23" ht="12.75" customHeight="1">
      <c r="A26" s="13">
        <v>17</v>
      </c>
      <c r="B26" s="4" t="s">
        <v>25</v>
      </c>
      <c r="C26" s="33">
        <v>2970329.48</v>
      </c>
      <c r="D26" s="33">
        <v>1462600</v>
      </c>
      <c r="E26" s="49">
        <v>1409000</v>
      </c>
      <c r="F26" s="5">
        <v>10222800</v>
      </c>
      <c r="G26" s="5">
        <v>8000000</v>
      </c>
      <c r="H26" s="5"/>
      <c r="I26" s="1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6"/>
      <c r="W26" s="26"/>
    </row>
    <row r="27" spans="1:23" ht="12.75" customHeight="1">
      <c r="A27" s="13"/>
      <c r="B27" s="4" t="s">
        <v>0</v>
      </c>
      <c r="C27" s="33"/>
      <c r="D27" s="33"/>
      <c r="E27" s="51"/>
      <c r="F27" s="5"/>
      <c r="G27" s="5"/>
      <c r="H27" s="5"/>
      <c r="I27" s="1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6"/>
      <c r="W27" s="26"/>
    </row>
    <row r="28" spans="1:23" ht="43.5" customHeight="1">
      <c r="A28" s="13">
        <v>18</v>
      </c>
      <c r="B28" s="4" t="s">
        <v>26</v>
      </c>
      <c r="C28" s="33">
        <v>190613.74</v>
      </c>
      <c r="D28" s="33"/>
      <c r="E28" s="51"/>
      <c r="F28" s="5">
        <v>5200000</v>
      </c>
      <c r="G28" s="5">
        <v>2000000</v>
      </c>
      <c r="H28" s="5"/>
      <c r="I28" s="1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6"/>
      <c r="W28" s="26"/>
    </row>
    <row r="29" spans="1:23" ht="12.75">
      <c r="A29" s="13">
        <v>19</v>
      </c>
      <c r="B29" s="4" t="s">
        <v>27</v>
      </c>
      <c r="C29" s="33"/>
      <c r="D29" s="33"/>
      <c r="E29" s="51">
        <v>39400</v>
      </c>
      <c r="F29" s="5"/>
      <c r="G29" s="5"/>
      <c r="H29" s="5"/>
      <c r="I29" s="1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6"/>
      <c r="W29" s="26"/>
    </row>
    <row r="30" spans="1:23" ht="12.75">
      <c r="A30" s="13">
        <v>20</v>
      </c>
      <c r="B30" s="4" t="s">
        <v>28</v>
      </c>
      <c r="C30" s="33"/>
      <c r="D30" s="33"/>
      <c r="E30" s="51"/>
      <c r="F30" s="5"/>
      <c r="G30" s="5"/>
      <c r="H30" s="5"/>
      <c r="I30" s="1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6"/>
      <c r="W30" s="26"/>
    </row>
    <row r="31" spans="1:23" ht="12.75">
      <c r="A31" s="13">
        <v>21</v>
      </c>
      <c r="B31" s="4" t="s">
        <v>29</v>
      </c>
      <c r="C31" s="33"/>
      <c r="D31" s="33"/>
      <c r="E31" s="51"/>
      <c r="F31" s="5"/>
      <c r="G31" s="5"/>
      <c r="H31" s="5"/>
      <c r="I31" s="1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6"/>
      <c r="W31" s="26"/>
    </row>
    <row r="32" spans="1:23" ht="12.75">
      <c r="A32" s="13"/>
      <c r="B32" s="4" t="s">
        <v>0</v>
      </c>
      <c r="C32" s="33"/>
      <c r="D32" s="33"/>
      <c r="E32" s="51"/>
      <c r="F32" s="5"/>
      <c r="G32" s="5"/>
      <c r="H32" s="5"/>
      <c r="I32" s="1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6"/>
      <c r="W32" s="26"/>
    </row>
    <row r="33" spans="1:23" ht="40.5" customHeight="1">
      <c r="A33" s="13">
        <v>22</v>
      </c>
      <c r="B33" s="4" t="s">
        <v>26</v>
      </c>
      <c r="C33" s="33"/>
      <c r="D33" s="33"/>
      <c r="E33" s="51"/>
      <c r="F33" s="5"/>
      <c r="G33" s="5"/>
      <c r="H33" s="5"/>
      <c r="I33" s="1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6"/>
      <c r="W33" s="26"/>
    </row>
    <row r="34" spans="1:23" ht="25.5">
      <c r="A34" s="13">
        <v>23</v>
      </c>
      <c r="B34" s="4" t="s">
        <v>30</v>
      </c>
      <c r="C34" s="33"/>
      <c r="D34" s="33"/>
      <c r="E34" s="51"/>
      <c r="F34" s="5"/>
      <c r="G34" s="5"/>
      <c r="H34" s="5"/>
      <c r="I34" s="1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6"/>
      <c r="W34" s="26"/>
    </row>
    <row r="35" spans="1:23" ht="12.75">
      <c r="A35" s="13"/>
      <c r="B35" s="4" t="s">
        <v>0</v>
      </c>
      <c r="C35" s="33"/>
      <c r="D35" s="33"/>
      <c r="E35" s="51"/>
      <c r="F35" s="5"/>
      <c r="G35" s="5"/>
      <c r="H35" s="5"/>
      <c r="I35" s="1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6"/>
      <c r="W35" s="26"/>
    </row>
    <row r="36" spans="1:23" ht="51">
      <c r="A36" s="13">
        <v>24</v>
      </c>
      <c r="B36" s="4" t="s">
        <v>26</v>
      </c>
      <c r="C36" s="33"/>
      <c r="D36" s="33"/>
      <c r="E36" s="51"/>
      <c r="F36" s="5"/>
      <c r="G36" s="5"/>
      <c r="H36" s="5"/>
      <c r="I36" s="1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6"/>
      <c r="W36" s="26"/>
    </row>
    <row r="37" spans="1:23" ht="12.75">
      <c r="A37" s="13">
        <v>25</v>
      </c>
      <c r="B37" s="24" t="s">
        <v>31</v>
      </c>
      <c r="C37" s="33"/>
      <c r="D37" s="33"/>
      <c r="E37" s="51"/>
      <c r="F37" s="5"/>
      <c r="G37" s="5"/>
      <c r="H37" s="5"/>
      <c r="I37" s="1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6"/>
      <c r="W37" s="26"/>
    </row>
    <row r="38" spans="1:23" ht="12.75">
      <c r="A38" s="13">
        <v>26</v>
      </c>
      <c r="B38" s="4" t="s">
        <v>32</v>
      </c>
      <c r="C38" s="33">
        <v>719600</v>
      </c>
      <c r="D38" s="36">
        <v>743648.42</v>
      </c>
      <c r="E38" s="49">
        <v>831858.02</v>
      </c>
      <c r="F38" s="39">
        <v>171537</v>
      </c>
      <c r="G38" s="5">
        <v>989315</v>
      </c>
      <c r="H38" s="5"/>
      <c r="I38" s="1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6"/>
      <c r="W38" s="26"/>
    </row>
    <row r="39" spans="1:23" ht="12.75">
      <c r="A39" s="13">
        <v>27</v>
      </c>
      <c r="B39" s="4" t="s">
        <v>33</v>
      </c>
      <c r="C39" s="33"/>
      <c r="D39" s="36"/>
      <c r="E39" s="49"/>
      <c r="F39" s="39"/>
      <c r="G39" s="5"/>
      <c r="H39" s="5"/>
      <c r="I39" s="1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6"/>
      <c r="W39" s="26"/>
    </row>
    <row r="40" spans="1:23" ht="14.25">
      <c r="A40" s="13">
        <v>28</v>
      </c>
      <c r="B40" s="23" t="s">
        <v>63</v>
      </c>
      <c r="C40" s="37">
        <f aca="true" t="shared" si="10" ref="C40:J40">C42+C45+C46+C47+C50+C53</f>
        <v>731450</v>
      </c>
      <c r="D40" s="37">
        <f t="shared" si="10"/>
        <v>1263617</v>
      </c>
      <c r="E40" s="47">
        <f t="shared" si="10"/>
        <v>1089488.88</v>
      </c>
      <c r="F40" s="38">
        <f t="shared" si="10"/>
        <v>1222800</v>
      </c>
      <c r="G40" s="7">
        <f t="shared" si="10"/>
        <v>2009345</v>
      </c>
      <c r="H40" s="7">
        <f t="shared" si="10"/>
        <v>2600000</v>
      </c>
      <c r="I40" s="62">
        <f t="shared" si="10"/>
        <v>2500000</v>
      </c>
      <c r="J40" s="7">
        <f t="shared" si="10"/>
        <v>2500000</v>
      </c>
      <c r="K40" s="7">
        <f aca="true" t="shared" si="11" ref="K40:U40">K42+K45+K46+K47+K50+K53</f>
        <v>2500000</v>
      </c>
      <c r="L40" s="7">
        <f t="shared" si="11"/>
        <v>1600000</v>
      </c>
      <c r="M40" s="7">
        <f t="shared" si="11"/>
        <v>1400000</v>
      </c>
      <c r="N40" s="7">
        <f t="shared" si="11"/>
        <v>1200000</v>
      </c>
      <c r="O40" s="7">
        <f t="shared" si="11"/>
        <v>1000000</v>
      </c>
      <c r="P40" s="7">
        <f t="shared" si="11"/>
        <v>1000000</v>
      </c>
      <c r="Q40" s="7">
        <f t="shared" si="11"/>
        <v>1000000</v>
      </c>
      <c r="R40" s="7">
        <f t="shared" si="11"/>
        <v>1000000</v>
      </c>
      <c r="S40" s="7">
        <f t="shared" si="11"/>
        <v>500000</v>
      </c>
      <c r="T40" s="7">
        <f t="shared" si="11"/>
        <v>500000</v>
      </c>
      <c r="U40" s="7">
        <f t="shared" si="11"/>
        <v>485129</v>
      </c>
      <c r="V40" s="26"/>
      <c r="W40" s="26"/>
    </row>
    <row r="41" spans="1:23" ht="12.75">
      <c r="A41" s="13"/>
      <c r="B41" s="4" t="s">
        <v>10</v>
      </c>
      <c r="C41" s="37"/>
      <c r="D41" s="37"/>
      <c r="E41" s="47"/>
      <c r="F41" s="38"/>
      <c r="G41" s="7"/>
      <c r="H41" s="7"/>
      <c r="I41" s="62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6"/>
      <c r="W41" s="26"/>
    </row>
    <row r="42" spans="1:23" ht="12.75">
      <c r="A42" s="13">
        <v>29</v>
      </c>
      <c r="B42" s="4" t="s">
        <v>34</v>
      </c>
      <c r="C42" s="36">
        <v>731450</v>
      </c>
      <c r="D42" s="41">
        <v>1263617</v>
      </c>
      <c r="E42" s="49">
        <v>1050088.88</v>
      </c>
      <c r="F42" s="39">
        <v>1222800</v>
      </c>
      <c r="G42" s="5">
        <v>2009345</v>
      </c>
      <c r="H42" s="5">
        <v>2600000</v>
      </c>
      <c r="I42" s="15">
        <v>2500000</v>
      </c>
      <c r="J42" s="7">
        <v>2500000</v>
      </c>
      <c r="K42" s="7">
        <v>2500000</v>
      </c>
      <c r="L42" s="7">
        <v>1600000</v>
      </c>
      <c r="M42" s="7">
        <v>1400000</v>
      </c>
      <c r="N42" s="7">
        <v>1200000</v>
      </c>
      <c r="O42" s="7">
        <v>1000000</v>
      </c>
      <c r="P42" s="7">
        <v>1000000</v>
      </c>
      <c r="Q42" s="7">
        <v>1000000</v>
      </c>
      <c r="R42" s="7">
        <v>1000000</v>
      </c>
      <c r="S42" s="7">
        <v>500000</v>
      </c>
      <c r="T42" s="7">
        <v>500000</v>
      </c>
      <c r="U42" s="7">
        <v>485129</v>
      </c>
      <c r="V42" s="26"/>
      <c r="W42" s="26"/>
    </row>
    <row r="43" spans="1:23" ht="12.75">
      <c r="A43" s="13"/>
      <c r="B43" s="4" t="s">
        <v>0</v>
      </c>
      <c r="C43" s="33"/>
      <c r="D43" s="36"/>
      <c r="E43" s="49"/>
      <c r="F43" s="5"/>
      <c r="G43" s="5"/>
      <c r="H43" s="5"/>
      <c r="I43" s="1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6"/>
      <c r="W43" s="26"/>
    </row>
    <row r="44" spans="1:23" ht="44.25" customHeight="1">
      <c r="A44" s="13">
        <v>30</v>
      </c>
      <c r="B44" s="4" t="s">
        <v>26</v>
      </c>
      <c r="C44" s="33"/>
      <c r="D44" s="36">
        <v>190614</v>
      </c>
      <c r="E44" s="51"/>
      <c r="F44" s="5"/>
      <c r="G44" s="5">
        <v>500000</v>
      </c>
      <c r="H44" s="5">
        <v>2000000</v>
      </c>
      <c r="I44" s="15">
        <v>2000000</v>
      </c>
      <c r="J44" s="7">
        <v>1700000</v>
      </c>
      <c r="K44" s="7">
        <v>800000</v>
      </c>
      <c r="L44" s="7">
        <v>200000</v>
      </c>
      <c r="M44" s="7"/>
      <c r="N44" s="7"/>
      <c r="O44" s="7"/>
      <c r="P44" s="7"/>
      <c r="Q44" s="7"/>
      <c r="R44" s="7"/>
      <c r="S44" s="7"/>
      <c r="T44" s="7"/>
      <c r="U44" s="7"/>
      <c r="V44" s="26"/>
      <c r="W44" s="26"/>
    </row>
    <row r="45" spans="1:23" ht="12.75">
      <c r="A45" s="13">
        <v>31</v>
      </c>
      <c r="B45" s="4" t="s">
        <v>35</v>
      </c>
      <c r="C45" s="33"/>
      <c r="D45" s="33"/>
      <c r="E45" s="51">
        <v>39400</v>
      </c>
      <c r="F45" s="5"/>
      <c r="G45" s="5"/>
      <c r="H45" s="5"/>
      <c r="I45" s="1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6"/>
      <c r="W45" s="26"/>
    </row>
    <row r="46" spans="1:23" ht="12.75">
      <c r="A46" s="13">
        <v>32</v>
      </c>
      <c r="B46" s="4" t="s">
        <v>36</v>
      </c>
      <c r="C46" s="33"/>
      <c r="D46" s="33"/>
      <c r="E46" s="51"/>
      <c r="F46" s="5"/>
      <c r="G46" s="5"/>
      <c r="H46" s="5"/>
      <c r="I46" s="1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6"/>
      <c r="W46" s="26"/>
    </row>
    <row r="47" spans="1:23" ht="12.75">
      <c r="A47" s="13">
        <v>33</v>
      </c>
      <c r="B47" s="4" t="s">
        <v>37</v>
      </c>
      <c r="C47" s="33"/>
      <c r="D47" s="33"/>
      <c r="E47" s="6"/>
      <c r="F47" s="5"/>
      <c r="G47" s="5"/>
      <c r="H47" s="5"/>
      <c r="I47" s="1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6"/>
      <c r="W47" s="26"/>
    </row>
    <row r="48" spans="1:23" ht="12.75">
      <c r="A48" s="13"/>
      <c r="B48" s="4" t="s">
        <v>0</v>
      </c>
      <c r="C48" s="33"/>
      <c r="D48" s="33"/>
      <c r="E48" s="6"/>
      <c r="F48" s="5"/>
      <c r="G48" s="5"/>
      <c r="H48" s="5"/>
      <c r="I48" s="1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6"/>
      <c r="W48" s="26"/>
    </row>
    <row r="49" spans="1:23" ht="38.25" customHeight="1">
      <c r="A49" s="13">
        <v>34</v>
      </c>
      <c r="B49" s="4" t="s">
        <v>26</v>
      </c>
      <c r="C49" s="33"/>
      <c r="D49" s="33"/>
      <c r="E49" s="6"/>
      <c r="F49" s="5"/>
      <c r="G49" s="5"/>
      <c r="H49" s="5"/>
      <c r="I49" s="1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6"/>
      <c r="W49" s="26"/>
    </row>
    <row r="50" spans="1:23" ht="12.75">
      <c r="A50" s="13">
        <v>35</v>
      </c>
      <c r="B50" s="4" t="s">
        <v>38</v>
      </c>
      <c r="C50" s="33"/>
      <c r="D50" s="33"/>
      <c r="E50" s="6"/>
      <c r="F50" s="5"/>
      <c r="G50" s="5"/>
      <c r="H50" s="5"/>
      <c r="I50" s="1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6"/>
      <c r="W50" s="26"/>
    </row>
    <row r="51" spans="1:23" ht="12.75">
      <c r="A51" s="13"/>
      <c r="B51" s="4" t="s">
        <v>0</v>
      </c>
      <c r="C51" s="33"/>
      <c r="D51" s="33"/>
      <c r="E51" s="6"/>
      <c r="F51" s="5"/>
      <c r="G51" s="5"/>
      <c r="H51" s="5"/>
      <c r="I51" s="1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6"/>
      <c r="W51" s="26"/>
    </row>
    <row r="52" spans="1:23" ht="42" customHeight="1">
      <c r="A52" s="13">
        <v>36</v>
      </c>
      <c r="B52" s="4" t="s">
        <v>26</v>
      </c>
      <c r="C52" s="33"/>
      <c r="D52" s="33"/>
      <c r="E52" s="6"/>
      <c r="F52" s="5"/>
      <c r="G52" s="5"/>
      <c r="H52" s="5"/>
      <c r="I52" s="1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6"/>
      <c r="W52" s="26"/>
    </row>
    <row r="53" spans="1:23" ht="12.75">
      <c r="A53" s="13">
        <v>37</v>
      </c>
      <c r="B53" s="4" t="s">
        <v>39</v>
      </c>
      <c r="C53" s="34"/>
      <c r="D53" s="34"/>
      <c r="E53" s="6"/>
      <c r="F53" s="5"/>
      <c r="G53" s="5"/>
      <c r="H53" s="5"/>
      <c r="I53" s="1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6"/>
      <c r="W53" s="26"/>
    </row>
    <row r="54" spans="1:23" ht="14.25">
      <c r="A54" s="13">
        <v>38</v>
      </c>
      <c r="B54" s="23" t="s">
        <v>64</v>
      </c>
      <c r="C54" s="53">
        <f aca="true" t="shared" si="12" ref="C54:K54">C56+C59+C62+C65+C66</f>
        <v>4300615</v>
      </c>
      <c r="D54" s="53">
        <f t="shared" si="12"/>
        <v>4478899</v>
      </c>
      <c r="E54" s="10">
        <f t="shared" si="12"/>
        <v>4794474.12</v>
      </c>
      <c r="F54" s="10">
        <f t="shared" si="12"/>
        <v>13794474.120000001</v>
      </c>
      <c r="G54" s="10">
        <f t="shared" si="12"/>
        <v>19785129.12</v>
      </c>
      <c r="H54" s="54">
        <f t="shared" si="12"/>
        <v>17185129.12</v>
      </c>
      <c r="I54" s="10">
        <f t="shared" si="12"/>
        <v>14685129.120000001</v>
      </c>
      <c r="J54" s="10">
        <f t="shared" si="12"/>
        <v>12185129.120000001</v>
      </c>
      <c r="K54" s="10">
        <f t="shared" si="12"/>
        <v>9685129.120000001</v>
      </c>
      <c r="L54" s="10">
        <f aca="true" t="shared" si="13" ref="L54:U54">L56+L59+L62+L65+L66</f>
        <v>8085129.120000001</v>
      </c>
      <c r="M54" s="10">
        <f t="shared" si="13"/>
        <v>6685129.120000001</v>
      </c>
      <c r="N54" s="10">
        <f t="shared" si="13"/>
        <v>5485129.120000001</v>
      </c>
      <c r="O54" s="10">
        <f t="shared" si="13"/>
        <v>4485129.120000001</v>
      </c>
      <c r="P54" s="10">
        <f t="shared" si="13"/>
        <v>3485129.120000001</v>
      </c>
      <c r="Q54" s="10">
        <f t="shared" si="13"/>
        <v>2485129.120000001</v>
      </c>
      <c r="R54" s="10">
        <f t="shared" si="13"/>
        <v>1485129.120000001</v>
      </c>
      <c r="S54" s="10">
        <f t="shared" si="13"/>
        <v>985129.120000001</v>
      </c>
      <c r="T54" s="10">
        <f t="shared" si="13"/>
        <v>485129.12000000104</v>
      </c>
      <c r="U54" s="10">
        <f t="shared" si="13"/>
        <v>0.12000000104308128</v>
      </c>
      <c r="V54" s="26"/>
      <c r="W54" s="26"/>
    </row>
    <row r="55" spans="1:23" ht="12.75">
      <c r="A55" s="13"/>
      <c r="B55" s="4" t="s">
        <v>10</v>
      </c>
      <c r="C55" s="37"/>
      <c r="D55" s="37"/>
      <c r="E55" s="8"/>
      <c r="F55" s="7"/>
      <c r="G55" s="7"/>
      <c r="H55" s="7"/>
      <c r="I55" s="63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6"/>
      <c r="W55" s="26"/>
    </row>
    <row r="56" spans="1:23" ht="12.75">
      <c r="A56" s="13">
        <v>39</v>
      </c>
      <c r="B56" s="4" t="s">
        <v>40</v>
      </c>
      <c r="C56" s="36">
        <v>4236580</v>
      </c>
      <c r="D56" s="36">
        <f aca="true" t="shared" si="14" ref="D56:I56">C56+D26-D42</f>
        <v>4435563</v>
      </c>
      <c r="E56" s="5">
        <f t="shared" si="14"/>
        <v>4794474.12</v>
      </c>
      <c r="F56" s="5">
        <f t="shared" si="14"/>
        <v>13794474.120000001</v>
      </c>
      <c r="G56" s="5">
        <f t="shared" si="14"/>
        <v>19785129.12</v>
      </c>
      <c r="H56" s="36">
        <f t="shared" si="14"/>
        <v>17185129.12</v>
      </c>
      <c r="I56" s="36">
        <f t="shared" si="14"/>
        <v>14685129.120000001</v>
      </c>
      <c r="J56" s="5">
        <f aca="true" t="shared" si="15" ref="J56:U56">I56+J26-J42</f>
        <v>12185129.120000001</v>
      </c>
      <c r="K56" s="5">
        <f t="shared" si="15"/>
        <v>9685129.120000001</v>
      </c>
      <c r="L56" s="5">
        <f t="shared" si="15"/>
        <v>8085129.120000001</v>
      </c>
      <c r="M56" s="5">
        <f t="shared" si="15"/>
        <v>6685129.120000001</v>
      </c>
      <c r="N56" s="5">
        <f t="shared" si="15"/>
        <v>5485129.120000001</v>
      </c>
      <c r="O56" s="5">
        <f t="shared" si="15"/>
        <v>4485129.120000001</v>
      </c>
      <c r="P56" s="5">
        <f t="shared" si="15"/>
        <v>3485129.120000001</v>
      </c>
      <c r="Q56" s="5">
        <f t="shared" si="15"/>
        <v>2485129.120000001</v>
      </c>
      <c r="R56" s="5">
        <f t="shared" si="15"/>
        <v>1485129.120000001</v>
      </c>
      <c r="S56" s="5">
        <f t="shared" si="15"/>
        <v>985129.120000001</v>
      </c>
      <c r="T56" s="5">
        <f t="shared" si="15"/>
        <v>485129.12000000104</v>
      </c>
      <c r="U56" s="5">
        <f t="shared" si="15"/>
        <v>0.12000000104308128</v>
      </c>
      <c r="V56" s="26"/>
      <c r="W56" s="26"/>
    </row>
    <row r="57" spans="1:23" ht="12.75">
      <c r="A57" s="13"/>
      <c r="B57" s="4" t="s">
        <v>0</v>
      </c>
      <c r="C57" s="33"/>
      <c r="D57" s="33"/>
      <c r="E57" s="6"/>
      <c r="F57" s="5"/>
      <c r="G57" s="5"/>
      <c r="H57" s="5"/>
      <c r="I57" s="1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6"/>
      <c r="W57" s="26"/>
    </row>
    <row r="58" spans="1:23" ht="42.75" customHeight="1">
      <c r="A58" s="13">
        <v>40</v>
      </c>
      <c r="B58" s="4" t="s">
        <v>26</v>
      </c>
      <c r="C58" s="5">
        <v>190614</v>
      </c>
      <c r="D58" s="33"/>
      <c r="E58" s="6"/>
      <c r="F58" s="5">
        <v>5200000</v>
      </c>
      <c r="G58" s="5">
        <v>6700000</v>
      </c>
      <c r="H58" s="5">
        <v>4700000</v>
      </c>
      <c r="I58" s="15">
        <v>2700000</v>
      </c>
      <c r="J58" s="7">
        <v>1000000</v>
      </c>
      <c r="K58" s="7">
        <v>200000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6"/>
      <c r="W58" s="26"/>
    </row>
    <row r="59" spans="1:23" ht="12.75">
      <c r="A59" s="13">
        <v>41</v>
      </c>
      <c r="B59" s="4" t="s">
        <v>41</v>
      </c>
      <c r="C59" s="5"/>
      <c r="D59" s="5"/>
      <c r="E59" s="6"/>
      <c r="F59" s="5"/>
      <c r="G59" s="5"/>
      <c r="H59" s="5"/>
      <c r="I59" s="1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6"/>
      <c r="W59" s="26"/>
    </row>
    <row r="60" spans="1:23" ht="12.75">
      <c r="A60" s="13"/>
      <c r="B60" s="4" t="s">
        <v>0</v>
      </c>
      <c r="C60" s="5"/>
      <c r="D60" s="5"/>
      <c r="E60" s="6"/>
      <c r="F60" s="5"/>
      <c r="G60" s="5"/>
      <c r="H60" s="5"/>
      <c r="I60" s="1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6"/>
      <c r="W60" s="26"/>
    </row>
    <row r="61" spans="1:23" ht="38.25" customHeight="1">
      <c r="A61" s="13">
        <v>42</v>
      </c>
      <c r="B61" s="4" t="s">
        <v>26</v>
      </c>
      <c r="C61" s="5"/>
      <c r="D61" s="5"/>
      <c r="E61" s="6"/>
      <c r="F61" s="5"/>
      <c r="G61" s="5"/>
      <c r="H61" s="5"/>
      <c r="I61" s="1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6"/>
      <c r="W61" s="26"/>
    </row>
    <row r="62" spans="1:23" ht="12.75">
      <c r="A62" s="13">
        <v>43</v>
      </c>
      <c r="B62" s="4" t="s">
        <v>42</v>
      </c>
      <c r="C62" s="5"/>
      <c r="D62" s="5"/>
      <c r="E62" s="6"/>
      <c r="F62" s="5"/>
      <c r="G62" s="5"/>
      <c r="H62" s="5"/>
      <c r="I62" s="1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6"/>
      <c r="W62" s="26"/>
    </row>
    <row r="63" spans="1:23" ht="12.75">
      <c r="A63" s="13"/>
      <c r="B63" s="4" t="s">
        <v>0</v>
      </c>
      <c r="C63" s="5"/>
      <c r="D63" s="5"/>
      <c r="E63" s="6"/>
      <c r="F63" s="5"/>
      <c r="G63" s="5"/>
      <c r="H63" s="5"/>
      <c r="I63" s="26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6"/>
      <c r="W63" s="26"/>
    </row>
    <row r="64" spans="1:23" ht="40.5" customHeight="1">
      <c r="A64" s="13">
        <v>44</v>
      </c>
      <c r="B64" s="4" t="s">
        <v>26</v>
      </c>
      <c r="C64" s="5"/>
      <c r="D64" s="5"/>
      <c r="E64" s="6"/>
      <c r="F64" s="5"/>
      <c r="G64" s="5"/>
      <c r="H64" s="5"/>
      <c r="I64" s="15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6"/>
      <c r="W64" s="26"/>
    </row>
    <row r="65" spans="1:23" ht="14.25">
      <c r="A65" s="13">
        <v>45</v>
      </c>
      <c r="B65" s="4" t="s">
        <v>65</v>
      </c>
      <c r="C65" s="5"/>
      <c r="D65" s="5"/>
      <c r="E65" s="6"/>
      <c r="F65" s="5"/>
      <c r="G65" s="5"/>
      <c r="H65" s="5"/>
      <c r="I65" s="1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6"/>
      <c r="W65" s="26"/>
    </row>
    <row r="66" spans="1:23" ht="12.75">
      <c r="A66" s="13">
        <v>46</v>
      </c>
      <c r="B66" s="4" t="s">
        <v>43</v>
      </c>
      <c r="C66" s="45">
        <v>64035</v>
      </c>
      <c r="D66" s="45">
        <v>43336</v>
      </c>
      <c r="E66" s="6"/>
      <c r="F66" s="5"/>
      <c r="G66" s="5"/>
      <c r="H66" s="5"/>
      <c r="I66" s="1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6"/>
      <c r="W66" s="26"/>
    </row>
    <row r="67" spans="1:23" ht="12.75">
      <c r="A67" s="13"/>
      <c r="B67" s="4" t="s">
        <v>0</v>
      </c>
      <c r="C67" s="45"/>
      <c r="D67" s="45"/>
      <c r="E67" s="6"/>
      <c r="F67" s="5"/>
      <c r="G67" s="5"/>
      <c r="H67" s="5"/>
      <c r="I67" s="15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6"/>
      <c r="W67" s="26"/>
    </row>
    <row r="68" spans="1:23" ht="12.75">
      <c r="A68" s="13">
        <v>47</v>
      </c>
      <c r="B68" s="4" t="s">
        <v>44</v>
      </c>
      <c r="C68" s="45">
        <v>64035</v>
      </c>
      <c r="D68" s="45">
        <v>43336</v>
      </c>
      <c r="E68" s="6"/>
      <c r="F68" s="5"/>
      <c r="G68" s="5"/>
      <c r="H68" s="5"/>
      <c r="I68" s="15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6"/>
      <c r="W68" s="26"/>
    </row>
    <row r="69" spans="1:23" ht="12.75">
      <c r="A69" s="13">
        <v>48</v>
      </c>
      <c r="B69" s="4" t="s">
        <v>45</v>
      </c>
      <c r="C69" s="5"/>
      <c r="D69" s="45"/>
      <c r="E69" s="6"/>
      <c r="F69" s="5"/>
      <c r="G69" s="5"/>
      <c r="H69" s="5"/>
      <c r="I69" s="26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6"/>
      <c r="W69" s="26"/>
    </row>
    <row r="70" spans="1:23" ht="12.75">
      <c r="A70" s="13">
        <v>49</v>
      </c>
      <c r="B70" s="4" t="s">
        <v>46</v>
      </c>
      <c r="C70" s="8">
        <f aca="true" t="shared" si="16" ref="C70:H70">IF(C4=0,0,C54/C4*100)</f>
        <v>16.357570462844524</v>
      </c>
      <c r="D70" s="8">
        <f t="shared" si="16"/>
        <v>16.45048590395309</v>
      </c>
      <c r="E70" s="8">
        <f t="shared" si="16"/>
        <v>14.133079421342945</v>
      </c>
      <c r="F70" s="8">
        <f t="shared" si="16"/>
        <v>38.42702997096678</v>
      </c>
      <c r="G70" s="8">
        <f t="shared" si="16"/>
        <v>54.90796009531416</v>
      </c>
      <c r="H70" s="8">
        <f t="shared" si="16"/>
        <v>44.86978882506528</v>
      </c>
      <c r="I70" s="14">
        <f aca="true" t="shared" si="17" ref="I70:U70">IF(I4=0,0,I54/I4*100)</f>
        <v>38.64507663157895</v>
      </c>
      <c r="J70" s="8">
        <f t="shared" si="17"/>
        <v>31.164013094629155</v>
      </c>
      <c r="K70" s="8">
        <f t="shared" si="17"/>
        <v>25.091008082901556</v>
      </c>
      <c r="L70" s="8">
        <f t="shared" si="17"/>
        <v>22.334610828729286</v>
      </c>
      <c r="M70" s="8">
        <f t="shared" si="17"/>
        <v>18.46720751381216</v>
      </c>
      <c r="N70" s="8">
        <f t="shared" si="17"/>
        <v>15.110548539944906</v>
      </c>
      <c r="O70" s="8">
        <f t="shared" si="17"/>
        <v>12.355727603305787</v>
      </c>
      <c r="P70" s="8">
        <f t="shared" si="17"/>
        <v>9.36862666666667</v>
      </c>
      <c r="Q70" s="8">
        <f t="shared" si="17"/>
        <v>6.644730267379682</v>
      </c>
      <c r="R70" s="8">
        <f t="shared" si="17"/>
        <v>3.9815794101876705</v>
      </c>
      <c r="S70" s="8">
        <f t="shared" si="17"/>
        <v>2.676981304347829</v>
      </c>
      <c r="T70" s="8">
        <f t="shared" si="17"/>
        <v>1.2902370212765986</v>
      </c>
      <c r="U70" s="8">
        <f t="shared" si="17"/>
        <v>3.14960632659006E-07</v>
      </c>
      <c r="V70" s="26"/>
      <c r="W70" s="26"/>
    </row>
    <row r="71" spans="1:23" ht="25.5">
      <c r="A71" s="13">
        <v>50</v>
      </c>
      <c r="B71" s="4" t="s">
        <v>47</v>
      </c>
      <c r="C71" s="8">
        <f aca="true" t="shared" si="18" ref="C71:H71">(C54-C58-C61-C64)/C4*100</f>
        <v>15.63256207771713</v>
      </c>
      <c r="D71" s="8">
        <f t="shared" si="18"/>
        <v>16.45048590395309</v>
      </c>
      <c r="E71" s="8">
        <f t="shared" si="18"/>
        <v>14.133079421342945</v>
      </c>
      <c r="F71" s="8">
        <f t="shared" si="18"/>
        <v>23.941479154693457</v>
      </c>
      <c r="G71" s="8">
        <f t="shared" si="18"/>
        <v>36.31402874377569</v>
      </c>
      <c r="H71" s="8">
        <f t="shared" si="18"/>
        <v>32.598248355091386</v>
      </c>
      <c r="I71" s="14">
        <f aca="true" t="shared" si="19" ref="I71:U71">(I54-I58-I61-I64)/I4*100</f>
        <v>31.539813473684212</v>
      </c>
      <c r="J71" s="8">
        <f t="shared" si="19"/>
        <v>28.60646833759591</v>
      </c>
      <c r="K71" s="8">
        <f t="shared" si="19"/>
        <v>24.57287336787565</v>
      </c>
      <c r="L71" s="8">
        <f t="shared" si="19"/>
        <v>22.334610828729286</v>
      </c>
      <c r="M71" s="8">
        <f t="shared" si="19"/>
        <v>18.46720751381216</v>
      </c>
      <c r="N71" s="8">
        <f t="shared" si="19"/>
        <v>15.110548539944906</v>
      </c>
      <c r="O71" s="8">
        <f t="shared" si="19"/>
        <v>12.355727603305787</v>
      </c>
      <c r="P71" s="8">
        <f t="shared" si="19"/>
        <v>9.36862666666667</v>
      </c>
      <c r="Q71" s="8">
        <f t="shared" si="19"/>
        <v>6.644730267379682</v>
      </c>
      <c r="R71" s="8">
        <f t="shared" si="19"/>
        <v>3.9815794101876705</v>
      </c>
      <c r="S71" s="8">
        <f t="shared" si="19"/>
        <v>2.676981304347829</v>
      </c>
      <c r="T71" s="8">
        <f t="shared" si="19"/>
        <v>1.2902370212765986</v>
      </c>
      <c r="U71" s="8">
        <f t="shared" si="19"/>
        <v>3.14960632659006E-07</v>
      </c>
      <c r="V71" s="26"/>
      <c r="W71" s="26"/>
    </row>
    <row r="72" spans="1:23" ht="25.5">
      <c r="A72" s="13">
        <v>51</v>
      </c>
      <c r="B72" s="4" t="s">
        <v>48</v>
      </c>
      <c r="C72" s="8">
        <f aca="true" t="shared" si="20" ref="C72:J72">C54/(C8+C11-C14)*100</f>
        <v>43.9109606366311</v>
      </c>
      <c r="D72" s="8">
        <f t="shared" si="20"/>
        <v>42.766033288226865</v>
      </c>
      <c r="E72" s="8">
        <f t="shared" si="20"/>
        <v>33.91337627144795</v>
      </c>
      <c r="F72" s="8">
        <f t="shared" si="20"/>
        <v>112.0291681636944</v>
      </c>
      <c r="G72" s="8">
        <f t="shared" si="20"/>
        <v>190.58710192745542</v>
      </c>
      <c r="H72" s="8">
        <f t="shared" si="20"/>
        <v>114.56752746666668</v>
      </c>
      <c r="I72" s="14">
        <f>I54/(I8+I11-I14)*100</f>
        <v>86.38311247058824</v>
      </c>
      <c r="J72" s="8">
        <f t="shared" si="20"/>
        <v>64.1322585263158</v>
      </c>
      <c r="K72" s="8">
        <f aca="true" t="shared" si="21" ref="K72:U72">K54/(K8+K11-K14)*100</f>
        <v>53.214995164835166</v>
      </c>
      <c r="L72" s="8">
        <f t="shared" si="21"/>
        <v>46.200737828571434</v>
      </c>
      <c r="M72" s="8">
        <f t="shared" si="21"/>
        <v>40.03071329341318</v>
      </c>
      <c r="N72" s="8">
        <f t="shared" si="21"/>
        <v>32.26546541176471</v>
      </c>
      <c r="O72" s="8">
        <f t="shared" si="21"/>
        <v>26.383112470588244</v>
      </c>
      <c r="P72" s="8">
        <f t="shared" si="21"/>
        <v>20.029477701149432</v>
      </c>
      <c r="Q72" s="8">
        <f t="shared" si="21"/>
        <v>13.961399550561804</v>
      </c>
      <c r="R72" s="8">
        <f t="shared" si="21"/>
        <v>8.343422022471916</v>
      </c>
      <c r="S72" s="8">
        <f t="shared" si="21"/>
        <v>5.629309257142863</v>
      </c>
      <c r="T72" s="8">
        <f t="shared" si="21"/>
        <v>2.7254444943820286</v>
      </c>
      <c r="U72" s="8">
        <f t="shared" si="21"/>
        <v>6.666666724615627E-07</v>
      </c>
      <c r="V72" s="26"/>
      <c r="W72" s="26"/>
    </row>
    <row r="73" spans="1:23" ht="38.25">
      <c r="A73" s="13">
        <v>52</v>
      </c>
      <c r="B73" s="4" t="s">
        <v>49</v>
      </c>
      <c r="C73" s="8">
        <f aca="true" t="shared" si="22" ref="C73:J73">(C54-C58-C61-C64)/(C8+C11-C14)*100</f>
        <v>41.96471716894315</v>
      </c>
      <c r="D73" s="8">
        <f t="shared" si="22"/>
        <v>42.766033288226865</v>
      </c>
      <c r="E73" s="8">
        <f t="shared" si="22"/>
        <v>33.91337627144795</v>
      </c>
      <c r="F73" s="8">
        <f t="shared" si="22"/>
        <v>69.7983683968084</v>
      </c>
      <c r="G73" s="8">
        <f t="shared" si="22"/>
        <v>126.04703371919948</v>
      </c>
      <c r="H73" s="8">
        <f t="shared" si="22"/>
        <v>83.23419413333333</v>
      </c>
      <c r="I73" s="14">
        <f>(I54-I58-I61-I64)/(I8+I11-I14)*100</f>
        <v>70.50075952941177</v>
      </c>
      <c r="J73" s="8">
        <f t="shared" si="22"/>
        <v>58.86910063157895</v>
      </c>
      <c r="K73" s="8">
        <f aca="true" t="shared" si="23" ref="K73:U73">(K54-K58-K61-K64)/(K8+K11-K14)*100</f>
        <v>52.11609406593407</v>
      </c>
      <c r="L73" s="8">
        <f t="shared" si="23"/>
        <v>46.200737828571434</v>
      </c>
      <c r="M73" s="8">
        <f t="shared" si="23"/>
        <v>40.03071329341318</v>
      </c>
      <c r="N73" s="8">
        <f t="shared" si="23"/>
        <v>32.26546541176471</v>
      </c>
      <c r="O73" s="8">
        <f t="shared" si="23"/>
        <v>26.383112470588244</v>
      </c>
      <c r="P73" s="8">
        <f t="shared" si="23"/>
        <v>20.029477701149432</v>
      </c>
      <c r="Q73" s="8">
        <f t="shared" si="23"/>
        <v>13.961399550561804</v>
      </c>
      <c r="R73" s="8">
        <f t="shared" si="23"/>
        <v>8.343422022471916</v>
      </c>
      <c r="S73" s="8">
        <f t="shared" si="23"/>
        <v>5.629309257142863</v>
      </c>
      <c r="T73" s="8">
        <f t="shared" si="23"/>
        <v>2.7254444943820286</v>
      </c>
      <c r="U73" s="8">
        <f t="shared" si="23"/>
        <v>6.666666724615627E-07</v>
      </c>
      <c r="V73" s="26"/>
      <c r="W73" s="26"/>
    </row>
    <row r="74" spans="1:23" ht="14.25">
      <c r="A74" s="13">
        <v>53</v>
      </c>
      <c r="B74" s="23" t="s">
        <v>66</v>
      </c>
      <c r="C74" s="8">
        <f aca="true" t="shared" si="24" ref="C74:J74">C76+C79+C82+C85</f>
        <v>810029.1799999999</v>
      </c>
      <c r="D74" s="31">
        <f t="shared" si="24"/>
        <v>1471144.6400000001</v>
      </c>
      <c r="E74" s="8">
        <f t="shared" si="24"/>
        <v>1314597.67</v>
      </c>
      <c r="F74" s="7">
        <f t="shared" si="24"/>
        <v>1573310</v>
      </c>
      <c r="G74" s="7">
        <f t="shared" si="24"/>
        <v>2359345</v>
      </c>
      <c r="H74" s="7">
        <f t="shared" si="24"/>
        <v>2980000</v>
      </c>
      <c r="I74" s="62">
        <f t="shared" si="24"/>
        <v>2860000</v>
      </c>
      <c r="J74" s="7">
        <f t="shared" si="24"/>
        <v>2800000</v>
      </c>
      <c r="K74" s="7">
        <f aca="true" t="shared" si="25" ref="K74:U74">K76+K79+K82+K85</f>
        <v>2780000</v>
      </c>
      <c r="L74" s="7">
        <f t="shared" si="25"/>
        <v>1850000</v>
      </c>
      <c r="M74" s="7">
        <f t="shared" si="25"/>
        <v>1630000</v>
      </c>
      <c r="N74" s="7">
        <f t="shared" si="25"/>
        <v>1400000</v>
      </c>
      <c r="O74" s="7">
        <f t="shared" si="25"/>
        <v>1180000</v>
      </c>
      <c r="P74" s="7">
        <f t="shared" si="25"/>
        <v>1160000</v>
      </c>
      <c r="Q74" s="7">
        <f t="shared" si="25"/>
        <v>1150000</v>
      </c>
      <c r="R74" s="7">
        <f t="shared" si="25"/>
        <v>1140000</v>
      </c>
      <c r="S74" s="7">
        <f t="shared" si="25"/>
        <v>620000</v>
      </c>
      <c r="T74" s="7">
        <f t="shared" si="25"/>
        <v>610000</v>
      </c>
      <c r="U74" s="7">
        <f t="shared" si="25"/>
        <v>585129</v>
      </c>
      <c r="V74" s="26"/>
      <c r="W74" s="26"/>
    </row>
    <row r="75" spans="1:23" ht="15" customHeight="1">
      <c r="A75" s="13"/>
      <c r="B75" s="4" t="s">
        <v>50</v>
      </c>
      <c r="C75" s="8"/>
      <c r="D75" s="31"/>
      <c r="E75" s="8"/>
      <c r="F75" s="7"/>
      <c r="G75" s="7"/>
      <c r="H75" s="7"/>
      <c r="I75" s="62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6"/>
      <c r="W75" s="26"/>
    </row>
    <row r="76" spans="1:23" ht="12.75">
      <c r="A76" s="13">
        <v>54</v>
      </c>
      <c r="B76" s="4" t="s">
        <v>51</v>
      </c>
      <c r="C76" s="6">
        <f aca="true" t="shared" si="26" ref="C76:J76">C19+C42</f>
        <v>810029.1799999999</v>
      </c>
      <c r="D76" s="33">
        <f t="shared" si="26"/>
        <v>1471144.6400000001</v>
      </c>
      <c r="E76" s="6">
        <f t="shared" si="26"/>
        <v>1314597.67</v>
      </c>
      <c r="F76" s="5">
        <f t="shared" si="26"/>
        <v>1573310</v>
      </c>
      <c r="G76" s="5">
        <f t="shared" si="26"/>
        <v>2359345</v>
      </c>
      <c r="H76" s="5">
        <f t="shared" si="26"/>
        <v>2980000</v>
      </c>
      <c r="I76" s="15">
        <f t="shared" si="26"/>
        <v>2860000</v>
      </c>
      <c r="J76" s="5">
        <f t="shared" si="26"/>
        <v>2800000</v>
      </c>
      <c r="K76" s="5">
        <f aca="true" t="shared" si="27" ref="K76:U76">K19+K42</f>
        <v>2780000</v>
      </c>
      <c r="L76" s="5">
        <f t="shared" si="27"/>
        <v>1850000</v>
      </c>
      <c r="M76" s="5">
        <f t="shared" si="27"/>
        <v>1630000</v>
      </c>
      <c r="N76" s="5">
        <f t="shared" si="27"/>
        <v>1400000</v>
      </c>
      <c r="O76" s="5">
        <f t="shared" si="27"/>
        <v>1180000</v>
      </c>
      <c r="P76" s="5">
        <f t="shared" si="27"/>
        <v>1160000</v>
      </c>
      <c r="Q76" s="5">
        <f t="shared" si="27"/>
        <v>1150000</v>
      </c>
      <c r="R76" s="5">
        <f t="shared" si="27"/>
        <v>1140000</v>
      </c>
      <c r="S76" s="5">
        <f t="shared" si="27"/>
        <v>620000</v>
      </c>
      <c r="T76" s="5">
        <f t="shared" si="27"/>
        <v>610000</v>
      </c>
      <c r="U76" s="5">
        <f t="shared" si="27"/>
        <v>585129</v>
      </c>
      <c r="V76" s="26"/>
      <c r="W76" s="26"/>
    </row>
    <row r="77" spans="1:23" ht="12.75">
      <c r="A77" s="13"/>
      <c r="B77" s="4" t="s">
        <v>0</v>
      </c>
      <c r="C77" s="6"/>
      <c r="D77" s="5"/>
      <c r="E77" s="6"/>
      <c r="F77" s="6"/>
      <c r="G77" s="6"/>
      <c r="H77" s="6"/>
      <c r="I77" s="1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6"/>
      <c r="W77" s="26"/>
    </row>
    <row r="78" spans="1:23" ht="39" customHeight="1">
      <c r="A78" s="13">
        <v>55</v>
      </c>
      <c r="B78" s="4" t="s">
        <v>26</v>
      </c>
      <c r="C78" s="6"/>
      <c r="D78" s="44">
        <f>190613.74+26986.26</f>
        <v>217600</v>
      </c>
      <c r="E78" s="6"/>
      <c r="F78" s="40"/>
      <c r="G78" s="35">
        <f>500000+87000</f>
        <v>587000</v>
      </c>
      <c r="H78" s="5">
        <v>1980000</v>
      </c>
      <c r="I78" s="15">
        <v>1820000</v>
      </c>
      <c r="J78" s="7">
        <v>1500000</v>
      </c>
      <c r="K78" s="7">
        <v>1250000</v>
      </c>
      <c r="L78" s="7">
        <v>850000</v>
      </c>
      <c r="M78" s="7"/>
      <c r="N78" s="7"/>
      <c r="O78" s="7"/>
      <c r="P78" s="7"/>
      <c r="Q78" s="7"/>
      <c r="R78" s="7"/>
      <c r="S78" s="7"/>
      <c r="T78" s="7"/>
      <c r="U78" s="7"/>
      <c r="V78" s="26"/>
      <c r="W78" s="26"/>
    </row>
    <row r="79" spans="1:23" ht="12.75">
      <c r="A79" s="13">
        <v>56</v>
      </c>
      <c r="B79" s="4" t="s">
        <v>52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26"/>
      <c r="W79" s="26"/>
    </row>
    <row r="80" spans="1:23" ht="12.75">
      <c r="A80" s="13"/>
      <c r="B80" s="4" t="s">
        <v>0</v>
      </c>
      <c r="C80" s="6"/>
      <c r="D80" s="6"/>
      <c r="E80" s="6"/>
      <c r="F80" s="6"/>
      <c r="G80" s="6"/>
      <c r="H80" s="6"/>
      <c r="I80" s="1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6"/>
      <c r="W80" s="26"/>
    </row>
    <row r="81" spans="1:23" ht="36.75" customHeight="1">
      <c r="A81" s="13">
        <v>57</v>
      </c>
      <c r="B81" s="4" t="s">
        <v>26</v>
      </c>
      <c r="C81" s="6"/>
      <c r="D81" s="6"/>
      <c r="E81" s="6"/>
      <c r="F81" s="6"/>
      <c r="G81" s="6"/>
      <c r="H81" s="6"/>
      <c r="I81" s="1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6"/>
      <c r="W81" s="26"/>
    </row>
    <row r="82" spans="1:23" ht="12.75">
      <c r="A82" s="13">
        <v>58</v>
      </c>
      <c r="B82" s="4" t="s">
        <v>53</v>
      </c>
      <c r="C82" s="6"/>
      <c r="D82" s="6"/>
      <c r="E82" s="6"/>
      <c r="F82" s="6"/>
      <c r="G82" s="6"/>
      <c r="H82" s="6"/>
      <c r="I82" s="16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6"/>
      <c r="W82" s="26"/>
    </row>
    <row r="83" spans="1:23" ht="12.75">
      <c r="A83" s="13"/>
      <c r="B83" s="4" t="s">
        <v>0</v>
      </c>
      <c r="C83" s="6"/>
      <c r="D83" s="6"/>
      <c r="E83" s="6"/>
      <c r="F83" s="6"/>
      <c r="G83" s="6"/>
      <c r="H83" s="6"/>
      <c r="I83" s="16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6"/>
      <c r="W83" s="26"/>
    </row>
    <row r="84" spans="1:23" ht="41.25" customHeight="1">
      <c r="A84" s="13">
        <v>59</v>
      </c>
      <c r="B84" s="4" t="s">
        <v>26</v>
      </c>
      <c r="C84" s="6"/>
      <c r="D84" s="6"/>
      <c r="E84" s="6"/>
      <c r="F84" s="6"/>
      <c r="G84" s="6"/>
      <c r="H84" s="6"/>
      <c r="I84" s="16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6"/>
      <c r="W84" s="26"/>
    </row>
    <row r="85" spans="1:23" ht="13.5" customHeight="1">
      <c r="A85" s="13">
        <v>60</v>
      </c>
      <c r="B85" s="4" t="s">
        <v>67</v>
      </c>
      <c r="C85" s="6"/>
      <c r="D85" s="6"/>
      <c r="E85" s="6"/>
      <c r="F85" s="6"/>
      <c r="G85" s="6"/>
      <c r="H85" s="6"/>
      <c r="I85" s="1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6"/>
      <c r="W85" s="26"/>
    </row>
    <row r="86" spans="1:23" ht="12.75">
      <c r="A86" s="13">
        <v>61</v>
      </c>
      <c r="B86" s="4" t="s">
        <v>54</v>
      </c>
      <c r="C86" s="6">
        <f aca="true" t="shared" si="28" ref="C86:J86">C76/C4*100</f>
        <v>3.080980136285198</v>
      </c>
      <c r="D86" s="6">
        <f t="shared" si="28"/>
        <v>5.4033467070805</v>
      </c>
      <c r="E86" s="6">
        <f t="shared" si="28"/>
        <v>3.8751514373014038</v>
      </c>
      <c r="F86" s="6">
        <f t="shared" si="28"/>
        <v>4.382742683605959</v>
      </c>
      <c r="G86" s="6">
        <f t="shared" si="28"/>
        <v>6.547686412626201</v>
      </c>
      <c r="H86" s="6">
        <f t="shared" si="28"/>
        <v>7.780678851174935</v>
      </c>
      <c r="I86" s="16">
        <f t="shared" si="28"/>
        <v>7.526315789473684</v>
      </c>
      <c r="J86" s="6">
        <f t="shared" si="28"/>
        <v>7.161125319693094</v>
      </c>
      <c r="K86" s="6">
        <f aca="true" t="shared" si="29" ref="K86:U86">K76/K4*100</f>
        <v>7.2020725388601035</v>
      </c>
      <c r="L86" s="6">
        <f t="shared" si="29"/>
        <v>5.110497237569061</v>
      </c>
      <c r="M86" s="6">
        <f t="shared" si="29"/>
        <v>4.502762430939226</v>
      </c>
      <c r="N86" s="6">
        <f t="shared" si="29"/>
        <v>3.8567493112947657</v>
      </c>
      <c r="O86" s="6">
        <f t="shared" si="29"/>
        <v>3.2506887052341593</v>
      </c>
      <c r="P86" s="6">
        <f t="shared" si="29"/>
        <v>3.118279569892473</v>
      </c>
      <c r="Q86" s="6">
        <f t="shared" si="29"/>
        <v>3.074866310160428</v>
      </c>
      <c r="R86" s="6">
        <f t="shared" si="29"/>
        <v>3.0563002680965146</v>
      </c>
      <c r="S86" s="6">
        <f t="shared" si="29"/>
        <v>1.684782608695652</v>
      </c>
      <c r="T86" s="6">
        <f t="shared" si="29"/>
        <v>1.6223404255319147</v>
      </c>
      <c r="U86" s="6">
        <f t="shared" si="29"/>
        <v>1.5357716535433072</v>
      </c>
      <c r="V86" s="26"/>
      <c r="W86" s="26"/>
    </row>
    <row r="87" spans="1:23" ht="25.5">
      <c r="A87" s="13">
        <v>62</v>
      </c>
      <c r="B87" s="4" t="s">
        <v>55</v>
      </c>
      <c r="C87" s="6">
        <f aca="true" t="shared" si="30" ref="C87:J87">(C74-C78-C81-C84)/C4*100</f>
        <v>3.080980136285198</v>
      </c>
      <c r="D87" s="6">
        <f t="shared" si="30"/>
        <v>4.604126690576401</v>
      </c>
      <c r="E87" s="6">
        <f t="shared" si="30"/>
        <v>3.8751514373014038</v>
      </c>
      <c r="F87" s="6">
        <f t="shared" si="30"/>
        <v>4.382742683605959</v>
      </c>
      <c r="G87" s="6">
        <f t="shared" si="30"/>
        <v>4.918636009140666</v>
      </c>
      <c r="H87" s="6">
        <f t="shared" si="30"/>
        <v>2.610966057441253</v>
      </c>
      <c r="I87" s="16">
        <f t="shared" si="30"/>
        <v>2.736842105263158</v>
      </c>
      <c r="J87" s="6">
        <f t="shared" si="30"/>
        <v>3.324808184143223</v>
      </c>
      <c r="K87" s="6">
        <f aca="true" t="shared" si="31" ref="K87:U87">(K74-K78-K81-K84)/K4*100</f>
        <v>3.9637305699481864</v>
      </c>
      <c r="L87" s="6">
        <f t="shared" si="31"/>
        <v>2.7624309392265194</v>
      </c>
      <c r="M87" s="6">
        <f t="shared" si="31"/>
        <v>4.502762430939226</v>
      </c>
      <c r="N87" s="6">
        <f t="shared" si="31"/>
        <v>3.8567493112947657</v>
      </c>
      <c r="O87" s="6">
        <f t="shared" si="31"/>
        <v>3.2506887052341593</v>
      </c>
      <c r="P87" s="6">
        <f t="shared" si="31"/>
        <v>3.118279569892473</v>
      </c>
      <c r="Q87" s="6">
        <f t="shared" si="31"/>
        <v>3.074866310160428</v>
      </c>
      <c r="R87" s="6">
        <f t="shared" si="31"/>
        <v>3.0563002680965146</v>
      </c>
      <c r="S87" s="6">
        <f t="shared" si="31"/>
        <v>1.684782608695652</v>
      </c>
      <c r="T87" s="6">
        <f t="shared" si="31"/>
        <v>1.6223404255319147</v>
      </c>
      <c r="U87" s="6">
        <f t="shared" si="31"/>
        <v>1.5357716535433072</v>
      </c>
      <c r="V87" s="26"/>
      <c r="W87" s="26"/>
    </row>
    <row r="88" spans="1:23" ht="25.5">
      <c r="A88" s="13">
        <v>63</v>
      </c>
      <c r="B88" s="4" t="s">
        <v>56</v>
      </c>
      <c r="C88" s="6">
        <f aca="true" t="shared" si="32" ref="C88:J88">C74/(C8+C11-C14)*100</f>
        <v>8.27071463906966</v>
      </c>
      <c r="D88" s="6">
        <f t="shared" si="32"/>
        <v>14.046983565835383</v>
      </c>
      <c r="E88" s="6">
        <f t="shared" si="32"/>
        <v>9.298714376683039</v>
      </c>
      <c r="F88" s="6">
        <f t="shared" si="32"/>
        <v>12.777334534853729</v>
      </c>
      <c r="G88" s="6">
        <f t="shared" si="32"/>
        <v>22.727207048777267</v>
      </c>
      <c r="H88" s="6">
        <f t="shared" si="32"/>
        <v>19.866666666666667</v>
      </c>
      <c r="I88" s="16">
        <f t="shared" si="32"/>
        <v>16.823529411764707</v>
      </c>
      <c r="J88" s="6">
        <f t="shared" si="32"/>
        <v>14.736842105263156</v>
      </c>
      <c r="K88" s="6">
        <f aca="true" t="shared" si="33" ref="K88:U88">K74/(K8+K11-K14)*100</f>
        <v>15.274725274725276</v>
      </c>
      <c r="L88" s="6">
        <f t="shared" si="33"/>
        <v>10.571428571428571</v>
      </c>
      <c r="M88" s="6">
        <f t="shared" si="33"/>
        <v>9.760479041916167</v>
      </c>
      <c r="N88" s="6">
        <f t="shared" si="33"/>
        <v>8.235294117647058</v>
      </c>
      <c r="O88" s="6">
        <f t="shared" si="33"/>
        <v>6.9411764705882355</v>
      </c>
      <c r="P88" s="6">
        <f t="shared" si="33"/>
        <v>6.666666666666667</v>
      </c>
      <c r="Q88" s="6">
        <f t="shared" si="33"/>
        <v>6.460674157303371</v>
      </c>
      <c r="R88" s="6">
        <f t="shared" si="33"/>
        <v>6.404494382022471</v>
      </c>
      <c r="S88" s="6">
        <f t="shared" si="33"/>
        <v>3.5428571428571427</v>
      </c>
      <c r="T88" s="6">
        <f t="shared" si="33"/>
        <v>3.4269662921348316</v>
      </c>
      <c r="U88" s="6">
        <f t="shared" si="33"/>
        <v>3.2507166666666665</v>
      </c>
      <c r="V88" s="26"/>
      <c r="W88" s="26"/>
    </row>
    <row r="89" spans="1:23" ht="38.25">
      <c r="A89" s="13">
        <v>64</v>
      </c>
      <c r="B89" s="4" t="s">
        <v>57</v>
      </c>
      <c r="C89" s="6">
        <f aca="true" t="shared" si="34" ref="C89:J89">(C74-C78-C81-C84)/(C8+C11-C14)*100</f>
        <v>8.27071463906966</v>
      </c>
      <c r="D89" s="6">
        <f t="shared" si="34"/>
        <v>11.969265616955946</v>
      </c>
      <c r="E89" s="6">
        <f t="shared" si="34"/>
        <v>9.298714376683039</v>
      </c>
      <c r="F89" s="6">
        <f t="shared" si="34"/>
        <v>12.777334534853729</v>
      </c>
      <c r="G89" s="6">
        <f t="shared" si="34"/>
        <v>17.07272644605394</v>
      </c>
      <c r="H89" s="6">
        <f t="shared" si="34"/>
        <v>6.666666666666667</v>
      </c>
      <c r="I89" s="16">
        <f t="shared" si="34"/>
        <v>6.11764705882353</v>
      </c>
      <c r="J89" s="6">
        <f t="shared" si="34"/>
        <v>6.842105263157896</v>
      </c>
      <c r="K89" s="6">
        <f aca="true" t="shared" si="35" ref="K89:U89">(K74-K78-K81-K84)/(K8+K11-K14)*100</f>
        <v>8.406593406593407</v>
      </c>
      <c r="L89" s="6">
        <f t="shared" si="35"/>
        <v>5.714285714285714</v>
      </c>
      <c r="M89" s="6">
        <f t="shared" si="35"/>
        <v>9.760479041916167</v>
      </c>
      <c r="N89" s="6">
        <f t="shared" si="35"/>
        <v>8.235294117647058</v>
      </c>
      <c r="O89" s="6">
        <f t="shared" si="35"/>
        <v>6.9411764705882355</v>
      </c>
      <c r="P89" s="6">
        <f t="shared" si="35"/>
        <v>6.666666666666667</v>
      </c>
      <c r="Q89" s="6">
        <f t="shared" si="35"/>
        <v>6.460674157303371</v>
      </c>
      <c r="R89" s="6">
        <f t="shared" si="35"/>
        <v>6.404494382022471</v>
      </c>
      <c r="S89" s="6">
        <f t="shared" si="35"/>
        <v>3.5428571428571427</v>
      </c>
      <c r="T89" s="6">
        <f t="shared" si="35"/>
        <v>3.4269662921348316</v>
      </c>
      <c r="U89" s="6">
        <f t="shared" si="35"/>
        <v>3.2507166666666665</v>
      </c>
      <c r="V89" s="26"/>
      <c r="W89" s="26"/>
    </row>
    <row r="90" spans="1:23" ht="76.5">
      <c r="A90" s="13">
        <v>65</v>
      </c>
      <c r="B90" s="4" t="s">
        <v>58</v>
      </c>
      <c r="C90" s="6"/>
      <c r="D90" s="6"/>
      <c r="E90" s="6"/>
      <c r="F90" s="6">
        <f aca="true" t="shared" si="36" ref="F90:U90">((C6+C13-(C17-C19))/C4+(D6+D13-(D17-D19))/D4+(E6+E13-(E17-E19))/E4)/3*100</f>
        <v>13.5407246709025</v>
      </c>
      <c r="G90" s="6">
        <f t="shared" si="36"/>
        <v>12.377045735664154</v>
      </c>
      <c r="H90" s="6">
        <f t="shared" si="36"/>
        <v>7.948307990383564</v>
      </c>
      <c r="I90" s="16">
        <f t="shared" si="36"/>
        <v>9.861077381873367</v>
      </c>
      <c r="J90" s="6">
        <f t="shared" si="36"/>
        <v>16.196806652679822</v>
      </c>
      <c r="K90" s="6">
        <f t="shared" si="36"/>
        <v>24.569920204509856</v>
      </c>
      <c r="L90" s="6">
        <f t="shared" si="36"/>
        <v>24.76689256614895</v>
      </c>
      <c r="M90" s="6">
        <f t="shared" si="36"/>
        <v>22.977806591543928</v>
      </c>
      <c r="N90" s="6">
        <f t="shared" si="36"/>
        <v>21.335699768127558</v>
      </c>
      <c r="O90" s="6">
        <f t="shared" si="36"/>
        <v>19.485259424988207</v>
      </c>
      <c r="P90" s="6">
        <f t="shared" si="36"/>
        <v>18.94294527393473</v>
      </c>
      <c r="Q90" s="6">
        <f t="shared" si="36"/>
        <v>19.248792914482063</v>
      </c>
      <c r="R90" s="6">
        <f t="shared" si="36"/>
        <v>19.55263345896432</v>
      </c>
      <c r="S90" s="6">
        <f t="shared" si="36"/>
        <v>19.704973333458717</v>
      </c>
      <c r="T90" s="6">
        <f t="shared" si="36"/>
        <v>19.10636806619987</v>
      </c>
      <c r="U90" s="6">
        <f t="shared" si="36"/>
        <v>18.68097837453984</v>
      </c>
      <c r="V90" s="26"/>
      <c r="W90" s="26"/>
    </row>
    <row r="91" spans="1:23" ht="25.5">
      <c r="A91" s="13">
        <v>66</v>
      </c>
      <c r="B91" s="4" t="s">
        <v>59</v>
      </c>
      <c r="C91" s="5">
        <f aca="true" t="shared" si="37" ref="C91:J91">C6-C17</f>
        <v>2381866.5200000033</v>
      </c>
      <c r="D91" s="5">
        <f t="shared" si="37"/>
        <v>2547146.0100000016</v>
      </c>
      <c r="E91" s="5">
        <f t="shared" si="37"/>
        <v>4477971.580000002</v>
      </c>
      <c r="F91" s="5">
        <f t="shared" si="37"/>
        <v>933865</v>
      </c>
      <c r="G91" s="5">
        <f t="shared" si="37"/>
        <v>-1847663</v>
      </c>
      <c r="H91" s="5">
        <f t="shared" si="37"/>
        <v>7800000</v>
      </c>
      <c r="I91" s="15">
        <f t="shared" si="37"/>
        <v>8500000</v>
      </c>
      <c r="J91" s="5">
        <f t="shared" si="37"/>
        <v>8003346</v>
      </c>
      <c r="K91" s="5">
        <f aca="true" t="shared" si="38" ref="K91:U91">K6-K17</f>
        <v>8000000</v>
      </c>
      <c r="L91" s="5">
        <f t="shared" si="38"/>
        <v>5700000</v>
      </c>
      <c r="M91" s="5">
        <f t="shared" si="38"/>
        <v>6100000</v>
      </c>
      <c r="N91" s="5">
        <f t="shared" si="38"/>
        <v>6200000</v>
      </c>
      <c r="O91" s="5">
        <f t="shared" si="38"/>
        <v>6400000</v>
      </c>
      <c r="P91" s="5">
        <f t="shared" si="38"/>
        <v>6700000</v>
      </c>
      <c r="Q91" s="5">
        <f t="shared" si="38"/>
        <v>6500000</v>
      </c>
      <c r="R91" s="5">
        <f t="shared" si="38"/>
        <v>6500000</v>
      </c>
      <c r="S91" s="5">
        <f t="shared" si="38"/>
        <v>6000000</v>
      </c>
      <c r="T91" s="5">
        <f t="shared" si="38"/>
        <v>6300000</v>
      </c>
      <c r="U91" s="5">
        <f t="shared" si="38"/>
        <v>6600000</v>
      </c>
      <c r="V91" s="26"/>
      <c r="W91" s="26"/>
    </row>
    <row r="92" spans="1:23" ht="12.7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ht="14.25">
      <c r="A93" s="27" t="s">
        <v>68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ht="12.75">
      <c r="A94" s="55" t="s">
        <v>69</v>
      </c>
      <c r="B94" s="56"/>
      <c r="C94" s="56"/>
      <c r="D94" s="56"/>
      <c r="E94" s="56"/>
      <c r="F94" s="56"/>
      <c r="G94" s="56"/>
      <c r="H94" s="5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4.25">
      <c r="A95" s="27" t="s">
        <v>70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ht="53.25" customHeight="1">
      <c r="A96" s="55" t="s">
        <v>71</v>
      </c>
      <c r="B96" s="56"/>
      <c r="C96" s="56"/>
      <c r="D96" s="56"/>
      <c r="E96" s="56"/>
      <c r="F96" s="56"/>
      <c r="G96" s="56"/>
      <c r="H96" s="5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ht="14.25">
      <c r="A97" s="28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ht="14.25">
      <c r="A98" s="28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25"/>
      <c r="B99" s="26"/>
      <c r="C99" s="26"/>
      <c r="D99" s="26"/>
      <c r="E99" s="26"/>
      <c r="F99" s="29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ht="25.5" customHeight="1">
      <c r="A100" s="25"/>
      <c r="B100" s="26"/>
      <c r="C100" s="26"/>
      <c r="D100" s="26"/>
      <c r="E100" s="26"/>
      <c r="F100" s="30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ht="12.7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ht="12.7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1:23" ht="12.7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1:23" ht="12.7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ht="12.7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ht="12.7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ht="12.7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ht="12.7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ht="12.7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ht="12.7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ht="12.7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ht="12.7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1:23" ht="12.7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1:23" ht="12.7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ht="12.7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1:23" ht="12.7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ht="12.7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ht="12.7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ht="12.7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1:23" ht="12.7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1:23" ht="12.7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:23" ht="12.7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1:23" ht="12.7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</sheetData>
  <sheetProtection/>
  <mergeCells count="5">
    <mergeCell ref="A94:H94"/>
    <mergeCell ref="A96:H96"/>
    <mergeCell ref="A1:A2"/>
    <mergeCell ref="B1:B2"/>
    <mergeCell ref="C1:J1"/>
  </mergeCells>
  <printOptions/>
  <pageMargins left="0.1968503937007874" right="0.11811023622047245" top="0.9448818897637796" bottom="0.984251968503937" header="0.3937007874015748" footer="0.5118110236220472"/>
  <pageSetup fitToHeight="4" horizontalDpi="600" verticalDpi="600" orientation="landscape" paperSize="9" scale="47" r:id="rId1"/>
  <headerFooter alignWithMargins="0">
    <oddHeader>&amp;C&amp;"Arial CE,Pogrubiony"&amp;12Prognoza długu publicznego  na lata 2010 - 2024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z.nocon</cp:lastModifiedBy>
  <cp:lastPrinted>2009-11-16T08:52:25Z</cp:lastPrinted>
  <dcterms:created xsi:type="dcterms:W3CDTF">1998-12-09T13:02:10Z</dcterms:created>
  <dcterms:modified xsi:type="dcterms:W3CDTF">2009-12-15T07:51:33Z</dcterms:modified>
  <cp:category/>
  <cp:version/>
  <cp:contentType/>
  <cp:contentStatus/>
</cp:coreProperties>
</file>