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ERGIA\ZAKUP ENERGII 2017-2018\"/>
    </mc:Choice>
  </mc:AlternateContent>
  <bookViews>
    <workbookView xWindow="0" yWindow="0" windowWidth="28800" windowHeight="11610"/>
  </bookViews>
  <sheets>
    <sheet name="Obiek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<sst xmlns="http://schemas.openxmlformats.org/spreadsheetml/2006/main" count="545" uniqueCount="211">
  <si>
    <t>Adres Nabywcy </t>
  </si>
  <si>
    <t>NIP Nabywcy</t>
  </si>
  <si>
    <t>Adres Punktu Poboru</t>
  </si>
  <si>
    <t>nr licznika</t>
  </si>
  <si>
    <t>Kod FPP / nr ewidencyjny punktu odbioru</t>
  </si>
  <si>
    <t>umowa na czas określony/nieokreślony</t>
  </si>
  <si>
    <t>termin obowiązywania umowy na czas określony</t>
  </si>
  <si>
    <t>Grupa taryfowa</t>
  </si>
  <si>
    <t>Moc umowna [kW]</t>
  </si>
  <si>
    <t>OSD</t>
  </si>
  <si>
    <t>PPE</t>
  </si>
  <si>
    <t>Nazwa Nabywcy (płatnika)</t>
  </si>
  <si>
    <t>OBIEKTY  OŚWIATY i KULTURY</t>
  </si>
  <si>
    <t>Gimnazjum im. Prof. Stanisława Kielicha w Borowie</t>
  </si>
  <si>
    <t>698-160-17-29</t>
  </si>
  <si>
    <t xml:space="preserve"> Borowo 76, 64-020 Czempiń</t>
  </si>
  <si>
    <t>C21</t>
  </si>
  <si>
    <t>Borowo 76</t>
  </si>
  <si>
    <t>31.12.2016</t>
  </si>
  <si>
    <t>Enea Operator</t>
  </si>
  <si>
    <t>Biblioteka Publiczna w Czempiniu</t>
  </si>
  <si>
    <t>Centrum Kultury Czempiń w Czempiniu</t>
  </si>
  <si>
    <t>ul. Stęszewska 27, 64-020 Czempiń</t>
  </si>
  <si>
    <t>ul. Parkowa 2, 64-020 Czempiń</t>
  </si>
  <si>
    <t>Czempiń, ul. Stęszewska 27</t>
  </si>
  <si>
    <t>C11</t>
  </si>
  <si>
    <t>PLENED0000059000000000937213536</t>
  </si>
  <si>
    <t>SP w Czempiniu</t>
  </si>
  <si>
    <t>ul. Kolejowa 3, 64-020 Czempiń</t>
  </si>
  <si>
    <t>Borowo 49 - budynek filii SP w Czempiniu</t>
  </si>
  <si>
    <t>określony</t>
  </si>
  <si>
    <t>PLENED00000590000000001039831562</t>
  </si>
  <si>
    <t>C22A</t>
  </si>
  <si>
    <t>PLENED00000590000000000937211591</t>
  </si>
  <si>
    <t>SP w Głuchowie</t>
  </si>
  <si>
    <t>Głuchowo, ul. Kościanska 28/30 64-020 Czempiń</t>
  </si>
  <si>
    <t>szkoła ul. Kościańska 28/30</t>
  </si>
  <si>
    <t>C11r</t>
  </si>
  <si>
    <t>PLENED00000590000000001040021575</t>
  </si>
  <si>
    <t>Przedszkole Samorządowe w Czempiniu</t>
  </si>
  <si>
    <t>ul. Nowa 4, 64-020 Czempiń</t>
  </si>
  <si>
    <t>Czempiń, ul. Nowa 4</t>
  </si>
  <si>
    <t>40312072/1</t>
  </si>
  <si>
    <t>PLENED00000590000000000937084543</t>
  </si>
  <si>
    <t>Czempiń, ul. Borówko Stare 1</t>
  </si>
  <si>
    <t>40312369/1</t>
  </si>
  <si>
    <t>PLENED00000590000000000937212515</t>
  </si>
  <si>
    <t>Stary Gołębin 13</t>
  </si>
  <si>
    <t>46277132/1-67/R</t>
  </si>
  <si>
    <t>PLENED00000590000000001039870508</t>
  </si>
  <si>
    <t>umowa kompleks.</t>
  </si>
  <si>
    <t>Gmina Czempiń</t>
  </si>
  <si>
    <t>ul. 24 stycznia 25, 64-020 Czempiń</t>
  </si>
  <si>
    <t>193306664/1-18/R</t>
  </si>
  <si>
    <t>PLENED00000590000000000937181543</t>
  </si>
  <si>
    <t>193306665/1-14/R</t>
  </si>
  <si>
    <t>PLENED00000590000000000937182564</t>
  </si>
  <si>
    <t>Betkowo, 64-020 Czempiń</t>
  </si>
  <si>
    <t>193306666/1-14/R</t>
  </si>
  <si>
    <t>PLENED00000590000000001083764588</t>
  </si>
  <si>
    <t>193306667/1-16/R</t>
  </si>
  <si>
    <t>PLENED00000590000000000937123586</t>
  </si>
  <si>
    <t>193306668/1-16/R</t>
  </si>
  <si>
    <t>PLENED00000590000000000937044576</t>
  </si>
  <si>
    <t>193306670/1-16/R</t>
  </si>
  <si>
    <t>PLENED00000590000000000937132581</t>
  </si>
  <si>
    <t>Jasień 3, 64-020 Czempiń</t>
  </si>
  <si>
    <t>193306671/1-14/R</t>
  </si>
  <si>
    <t>PLENED00000590000000001040091590</t>
  </si>
  <si>
    <t>Słonin, 64-020 Czempiń</t>
  </si>
  <si>
    <t>193306672/1-15/R</t>
  </si>
  <si>
    <t>C12A</t>
  </si>
  <si>
    <t>PLENED00000590000000001083767554</t>
  </si>
  <si>
    <t>PLENED00000590000000000937095580</t>
  </si>
  <si>
    <t>Piechanin 33, 64-020 Czempiń</t>
  </si>
  <si>
    <t>PLENED00000590000000001040090569</t>
  </si>
  <si>
    <t>Donatowo dz. 139/2</t>
  </si>
  <si>
    <t>40312188/1</t>
  </si>
  <si>
    <t>PLENED00000590000000001703181548</t>
  </si>
  <si>
    <t>47002046/1</t>
  </si>
  <si>
    <t>PLENED00000590000000001041661580</t>
  </si>
  <si>
    <t>47002047/1</t>
  </si>
  <si>
    <t>PLENED00000590000000001041662504</t>
  </si>
  <si>
    <t>47002033/1</t>
  </si>
  <si>
    <t>PLENED00000590000000001041648598</t>
  </si>
  <si>
    <t>PLENED00000590000000001997817565</t>
  </si>
  <si>
    <t>46277164/1</t>
  </si>
  <si>
    <t>PLENED00000590000000001039829520</t>
  </si>
  <si>
    <t>PLENED00000590000000001039827575</t>
  </si>
  <si>
    <t>OBIEKTY ZAKŁADU GOSPODARKI KOMUNALNEJ W CZEMPINIU</t>
  </si>
  <si>
    <t>Zakład Gospodarki Komunalnej w Czempiniu</t>
  </si>
  <si>
    <t>ul. Polna 2, 64-020 Czempiń</t>
  </si>
  <si>
    <t>Przepompownia ścieków Iłówiec (szkoła)</t>
  </si>
  <si>
    <t>ENEA Operator</t>
  </si>
  <si>
    <t>PLNED00000590000000001040096598</t>
  </si>
  <si>
    <t>Przepompownia ścieków ul. Chłapowskiego w Czempiniu</t>
  </si>
  <si>
    <t>PLNED00000590000000000937126552</t>
  </si>
  <si>
    <t>Oczyszczalnia ścieków Borowo, dz. 286/1</t>
  </si>
  <si>
    <t>PLNED00000590000000001039879503</t>
  </si>
  <si>
    <t>Oczyszczalnia ścieków Stary Gołębin</t>
  </si>
  <si>
    <t>PLNED00000590000000001039871529</t>
  </si>
  <si>
    <t>Przepompownia ścieków P-1 Gruszkowa w Czempiniu</t>
  </si>
  <si>
    <t>PLNED00000590000000000937168561</t>
  </si>
  <si>
    <t>Biuro, ul. Polna 2, 64-020 Czempiń</t>
  </si>
  <si>
    <t>PLNED00000590000000000937066553</t>
  </si>
  <si>
    <t>PLNED00000590000000000937185530</t>
  </si>
  <si>
    <t>Przepompownia ścieków Grzybno, 63-112 Brodnica (technikum + bloki)</t>
  </si>
  <si>
    <t>PLNED00000590000000001040099564</t>
  </si>
  <si>
    <t>Przepompownia scieków Grzybno, 63-112 Brodnica (pole)</t>
  </si>
  <si>
    <t>PLNED00000590000000001040097522</t>
  </si>
  <si>
    <t>Przepompownia ścieków P-10 Tarnowo Stare, 64-020 Czempiń</t>
  </si>
  <si>
    <t>PLNED00000590000000001040564532</t>
  </si>
  <si>
    <t>Przepompownia ścieków Głuchowo, 64-020 Czempiń</t>
  </si>
  <si>
    <t>PLNED00000590000000001040087506</t>
  </si>
  <si>
    <t>Przepompownia ścieków Iłówiec, 63-112 Brodnica (pałac)</t>
  </si>
  <si>
    <t>PLNED00000590000000001040100585</t>
  </si>
  <si>
    <t>Przepompownia ścieków Piechanin (P4), 64-020 Czempiń</t>
  </si>
  <si>
    <t>PLNED00000590000000001040086582</t>
  </si>
  <si>
    <t>Przepompownia ścieków P-6 Tarnowo Nowe, 64-020 Czempiń</t>
  </si>
  <si>
    <t>PLNED00000590000000001039911593</t>
  </si>
  <si>
    <t>Przepompownia ścieków P-11 Srocko Wielkie, 64-020 Czempiń</t>
  </si>
  <si>
    <t>PLNED00000590000000001039921512</t>
  </si>
  <si>
    <t>Gorzyczki 12, 64-020 Czempiń</t>
  </si>
  <si>
    <t>PLNED00000590000000001039886553</t>
  </si>
  <si>
    <t>Jarogniewice ul. Poznanska 4, 64-020 Czempiń</t>
  </si>
  <si>
    <t>PLNED00000590000000001040000522</t>
  </si>
  <si>
    <t>Przepompownia ścieków P-12 Piechanin, 64-020 Czempiń</t>
  </si>
  <si>
    <t>PLNED00000590000000001039935515</t>
  </si>
  <si>
    <t>Przepompownia ścieków P-7A Piechanin, 64-020 Czempiń</t>
  </si>
  <si>
    <t>PLNED00000590000000001039910572</t>
  </si>
  <si>
    <t>Oczyszczalnia ścieków Piotrowo Pierwsze, 64-020 Czempiń</t>
  </si>
  <si>
    <t>PLNED00000590000000001039994590</t>
  </si>
  <si>
    <t>Przepompownia ścieków Grzybno, 63-112 Brodnica (stara szkoła)</t>
  </si>
  <si>
    <t>PLNED00000590000000001040098543</t>
  </si>
  <si>
    <t>Przepompownia ścieków P-2 Kolejowa-Kuczmerowicza, 64-020 Czempiń</t>
  </si>
  <si>
    <t>PLNED00000590000000000937159566</t>
  </si>
  <si>
    <t>Przepompownia ścieków P-3 Kolejowa, 64-020 Czempiń</t>
  </si>
  <si>
    <t>C12B</t>
  </si>
  <si>
    <t>PLNED00000590000000000937167540</t>
  </si>
  <si>
    <t>Przepompownia ścieków Iłówiec, 63-112 Brodnica</t>
  </si>
  <si>
    <t>PLNED00000590000000001040629539</t>
  </si>
  <si>
    <t>Hydrofornia Piotrowo Pierwsze, 64-020 Czempiń</t>
  </si>
  <si>
    <t>PLNED00000590000000001040033536</t>
  </si>
  <si>
    <t>PLNED00000590000000001040032515</t>
  </si>
  <si>
    <t>Budynek socjalny ul. Chłapowskiego, 64-020 Czempiń</t>
  </si>
  <si>
    <t>PLNED00000590000000000937138513</t>
  </si>
  <si>
    <t>Hydrofornia WO-4203 Gorzyczki, 64-020 Czempiń</t>
  </si>
  <si>
    <t>PLNED00000590000000001042271586</t>
  </si>
  <si>
    <t>WO-4410 stacja uzdatniania wody, Wodna 64-020 Czempiń</t>
  </si>
  <si>
    <t>325.0020038</t>
  </si>
  <si>
    <t>B22</t>
  </si>
  <si>
    <t>PLNED00000590000000001042274552</t>
  </si>
  <si>
    <t>WO-4372 oczyszczalnia ścieków Poznańskie Przedmieście, 64-020 Czempiń</t>
  </si>
  <si>
    <t>325.0020043</t>
  </si>
  <si>
    <t>PLNED00000590000000001042273531</t>
  </si>
  <si>
    <t>WO-4207 ujęcie wodociągowe Borówko Stare, 64-020 Czempiń</t>
  </si>
  <si>
    <t>325.0020032</t>
  </si>
  <si>
    <t>PLNED00000590000000001042272510</t>
  </si>
  <si>
    <t>PIOTRKOWICE DZ 75/3 przepompownia</t>
  </si>
  <si>
    <t>46279254/1</t>
  </si>
  <si>
    <t>PLENED00000590000000002110535552</t>
  </si>
  <si>
    <t>GŁUCHOWO, ŁĄKOWA DZ. 14/3  przepompownia</t>
  </si>
  <si>
    <t>46279256/1</t>
  </si>
  <si>
    <t>PLENED00000590000000002199825535</t>
  </si>
  <si>
    <t>GŁUCHOWO, PODLEŚNA DZ.193 Przepompownia</t>
  </si>
  <si>
    <t>46279257/1</t>
  </si>
  <si>
    <t>PLENED00000590000000002261731567</t>
  </si>
  <si>
    <t>46279258/1</t>
  </si>
  <si>
    <t>PLENED00000590000000002273031508</t>
  </si>
  <si>
    <t>GŁUCHOWO DZ.58, przepompownia</t>
  </si>
  <si>
    <t>46279259/1</t>
  </si>
  <si>
    <t>PLENED00000590000000002273071572</t>
  </si>
  <si>
    <t>Jasień dz. 97/3</t>
  </si>
  <si>
    <t>PLENED00000590000000002531462506</t>
  </si>
  <si>
    <t>Jasień dz. 114/1</t>
  </si>
  <si>
    <t>PLENED00000590000000002284552531</t>
  </si>
  <si>
    <t>Jasień, dz. 181</t>
  </si>
  <si>
    <t>PLENED00000590000000002321212502</t>
  </si>
  <si>
    <t>Lp.</t>
  </si>
  <si>
    <t>Czempin, ul. Kolejowa 3</t>
  </si>
  <si>
    <t>ul. Parkowa 2</t>
  </si>
  <si>
    <t>PLENED00000590000000000979765564</t>
  </si>
  <si>
    <t>Gorzyce boisko dz. 68</t>
  </si>
  <si>
    <t>Czempiń ul. Sokolnicza plac zabaw</t>
  </si>
  <si>
    <t>Jasień hydrofornia</t>
  </si>
  <si>
    <t>PLENED00000590000000001042081573</t>
  </si>
  <si>
    <t>Głuchowo stacja wodociągowa</t>
  </si>
  <si>
    <t>PLENED00000590000000001042082594</t>
  </si>
  <si>
    <t>Stary Gołębin 13  (budynek po zlikwidowanej szkole)</t>
  </si>
  <si>
    <t>Głuchowo ul. Sosnowa dz. nr ew. 10/14 przepompownia</t>
  </si>
  <si>
    <t>Nowe Borówko dz. nr 46  świetlica wiejska</t>
  </si>
  <si>
    <t>Czempiń ul. Nowa 2a lokal niemieszkalny</t>
  </si>
  <si>
    <t>ryczałt</t>
  </si>
  <si>
    <t>R</t>
  </si>
  <si>
    <t>Jarogniewice, ul. Poznańska 25 (lampa ostrzegawcza przed przejściem)</t>
  </si>
  <si>
    <t>Czempiń ul. Śremska (syrena)</t>
  </si>
  <si>
    <t>Czempiń ul. Polna , 64-020 Czempiń (plac zabaw)</t>
  </si>
  <si>
    <t>Czempiń ul. Kolejowa 41, 64-020 Czempiń (lokal niemieszkalny - stadion)</t>
  </si>
  <si>
    <t>Czempiń ul. 10 lecia RKS, 64-020 Czempiń (plac zabaw)</t>
  </si>
  <si>
    <t>STARY GOŁĘBIN 13 (brak danych)</t>
  </si>
  <si>
    <t>Czempiń, ul. Powstańców Wlkp. Dz. 875 (targowisko)</t>
  </si>
  <si>
    <t>PIOTRKOWICE DZ 33 przepompownia ścieków</t>
  </si>
  <si>
    <t>Czempiń ul. Nowa 2a, 64-020 Czempiń</t>
  </si>
  <si>
    <t>Czempiń ul. 24 Stycznia 25, 64-020 Czempiń (biura)</t>
  </si>
  <si>
    <t>Czempiń ul. Śremska 1, 64-020 Czempiń (strażnica OSP)</t>
  </si>
  <si>
    <t>PLENED00000590000000002955569504</t>
  </si>
  <si>
    <t>Jarogniewice, ul. Poznańska 25 (lokal niemieszkalny)</t>
  </si>
  <si>
    <t>1</t>
  </si>
  <si>
    <t>sygnalizacja świetlna Czempiń ul. Kościelna dz. nr 274/3</t>
  </si>
  <si>
    <t>PLENED00000590000000000072976939</t>
  </si>
  <si>
    <t>Szacowane zużycie 2017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</si>
</sst>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[$-415]General"/>
    <numFmt numFmtId="165" formatCode="[$-415]yyyy\-mm\-dd"/>
    <numFmt numFmtId="166" formatCode="_-* #,##0\ _z_ł_-;\-* #,##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164" fontId="2" fillId="4" borderId="1" xfId="1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7" fillId="5" borderId="1" xfId="1" applyFont="1" applyFill="1" applyBorder="1" applyAlignment="1">
      <alignment horizontal="center" vertical="center" wrapText="1"/>
    </xf>
    <xf numFmtId="164" fontId="7" fillId="5" borderId="6" xfId="1" applyFont="1" applyFill="1" applyBorder="1" applyAlignment="1">
      <alignment horizontal="center" vertical="center" wrapText="1"/>
    </xf>
    <xf numFmtId="164" fontId="7" fillId="5" borderId="5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164" fontId="7" fillId="5" borderId="7" xfId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vertical="center"/>
    </xf>
    <xf numFmtId="164" fontId="7" fillId="5" borderId="8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wrapText="1"/>
    </xf>
    <xf numFmtId="164" fontId="7" fillId="0" borderId="1" xfId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7" fillId="5" borderId="9" xfId="1" applyFont="1" applyFill="1" applyBorder="1" applyAlignment="1">
      <alignment horizontal="center" vertical="center" wrapText="1"/>
    </xf>
    <xf numFmtId="164" fontId="7" fillId="5" borderId="11" xfId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65" fontId="7" fillId="0" borderId="2" xfId="1" applyNumberFormat="1" applyFont="1" applyBorder="1" applyAlignment="1">
      <alignment vertical="center"/>
    </xf>
    <xf numFmtId="164" fontId="7" fillId="5" borderId="12" xfId="1" applyFont="1" applyFill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/>
    </xf>
    <xf numFmtId="164" fontId="9" fillId="0" borderId="9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164" fontId="7" fillId="5" borderId="2" xfId="1" applyFont="1" applyFill="1" applyBorder="1" applyAlignment="1">
      <alignment horizontal="center" vertical="center" wrapText="1"/>
    </xf>
    <xf numFmtId="164" fontId="2" fillId="4" borderId="14" xfId="1" applyFont="1" applyFill="1" applyBorder="1" applyAlignment="1">
      <alignment horizontal="center" vertical="center" wrapText="1"/>
    </xf>
    <xf numFmtId="164" fontId="2" fillId="4" borderId="5" xfId="1" applyFont="1" applyFill="1" applyBorder="1" applyAlignment="1">
      <alignment horizontal="center" vertical="center" wrapText="1"/>
    </xf>
    <xf numFmtId="165" fontId="7" fillId="5" borderId="7" xfId="1" applyNumberFormat="1" applyFont="1" applyFill="1" applyBorder="1" applyAlignment="1">
      <alignment vertical="center" wrapText="1"/>
    </xf>
    <xf numFmtId="165" fontId="7" fillId="0" borderId="7" xfId="1" applyNumberFormat="1" applyFont="1" applyBorder="1" applyAlignment="1">
      <alignment vertical="center"/>
    </xf>
    <xf numFmtId="165" fontId="7" fillId="0" borderId="9" xfId="1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vertical="center" wrapText="1"/>
    </xf>
    <xf numFmtId="164" fontId="9" fillId="5" borderId="1" xfId="1" applyFont="1" applyFill="1" applyBorder="1" applyAlignment="1">
      <alignment horizontal="center" vertical="center" wrapText="1"/>
    </xf>
    <xf numFmtId="164" fontId="7" fillId="5" borderId="3" xfId="1" applyFont="1" applyFill="1" applyBorder="1" applyAlignment="1">
      <alignment horizontal="center" vertical="center" wrapText="1"/>
    </xf>
    <xf numFmtId="164" fontId="7" fillId="5" borderId="7" xfId="1" applyFont="1" applyFill="1" applyBorder="1" applyAlignment="1">
      <alignment horizontal="center" vertical="center"/>
    </xf>
    <xf numFmtId="164" fontId="7" fillId="5" borderId="16" xfId="1" applyFont="1" applyFill="1" applyBorder="1" applyAlignment="1">
      <alignment horizontal="center" vertical="center" wrapText="1"/>
    </xf>
    <xf numFmtId="164" fontId="7" fillId="5" borderId="15" xfId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/>
    <xf numFmtId="49" fontId="7" fillId="0" borderId="12" xfId="1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164" fontId="7" fillId="0" borderId="15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17" xfId="1" applyNumberFormat="1" applyFont="1" applyFill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 wrapText="1"/>
    </xf>
    <xf numFmtId="49" fontId="7" fillId="0" borderId="18" xfId="1" applyNumberFormat="1" applyFont="1" applyBorder="1" applyAlignment="1">
      <alignment horizontal="center" vertical="center" wrapText="1"/>
    </xf>
    <xf numFmtId="0" fontId="6" fillId="0" borderId="15" xfId="0" applyFont="1" applyBorder="1"/>
    <xf numFmtId="0" fontId="8" fillId="0" borderId="5" xfId="0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164" fontId="7" fillId="5" borderId="4" xfId="1" applyFont="1" applyFill="1" applyBorder="1" applyAlignment="1">
      <alignment horizontal="center" vertical="center" wrapText="1"/>
    </xf>
    <xf numFmtId="164" fontId="7" fillId="5" borderId="19" xfId="1" applyFont="1" applyFill="1" applyBorder="1" applyAlignment="1">
      <alignment horizontal="center" vertical="center" wrapText="1"/>
    </xf>
    <xf numFmtId="164" fontId="7" fillId="5" borderId="20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49" fontId="7" fillId="5" borderId="5" xfId="1" applyNumberFormat="1" applyFont="1" applyFill="1" applyBorder="1" applyAlignment="1">
      <alignment horizontal="center" vertical="center" wrapText="1"/>
    </xf>
    <xf numFmtId="165" fontId="7" fillId="5" borderId="5" xfId="1" applyNumberFormat="1" applyFont="1" applyFill="1" applyBorder="1" applyAlignment="1">
      <alignment vertical="center" wrapText="1"/>
    </xf>
    <xf numFmtId="49" fontId="2" fillId="4" borderId="3" xfId="1" applyNumberFormat="1" applyFont="1" applyFill="1" applyBorder="1" applyAlignment="1">
      <alignment horizontal="center" vertical="center" wrapText="1"/>
    </xf>
    <xf numFmtId="49" fontId="7" fillId="5" borderId="12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166" fontId="9" fillId="0" borderId="5" xfId="2" applyNumberFormat="1" applyFont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horizontal="center" vertical="center" wrapText="1"/>
    </xf>
    <xf numFmtId="166" fontId="9" fillId="0" borderId="5" xfId="2" applyNumberFormat="1" applyFont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9" fillId="0" borderId="7" xfId="2" applyNumberFormat="1" applyFont="1" applyBorder="1" applyAlignment="1">
      <alignment horizontal="center" vertical="center"/>
    </xf>
    <xf numFmtId="166" fontId="9" fillId="0" borderId="2" xfId="2" applyNumberFormat="1" applyFont="1" applyBorder="1" applyAlignment="1">
      <alignment horizontal="center" vertical="center"/>
    </xf>
    <xf numFmtId="166" fontId="9" fillId="0" borderId="15" xfId="2" applyNumberFormat="1" applyFont="1" applyBorder="1" applyAlignment="1">
      <alignment horizontal="center" vertical="center" wrapText="1"/>
    </xf>
    <xf numFmtId="164" fontId="9" fillId="5" borderId="5" xfId="1" applyFont="1" applyFill="1" applyBorder="1" applyAlignment="1">
      <alignment horizontal="center" vertical="center" wrapText="1"/>
    </xf>
    <xf numFmtId="164" fontId="7" fillId="0" borderId="7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horizontal="center" vertical="center"/>
    </xf>
    <xf numFmtId="164" fontId="9" fillId="5" borderId="15" xfId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6" fontId="0" fillId="0" borderId="0" xfId="0" applyNumberFormat="1" applyBorder="1"/>
    <xf numFmtId="166" fontId="0" fillId="0" borderId="0" xfId="0" applyNumberFormat="1"/>
    <xf numFmtId="164" fontId="3" fillId="2" borderId="5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0" fontId="0" fillId="0" borderId="5" xfId="0" applyBorder="1" applyAlignment="1"/>
  </cellXfs>
  <cellStyles count="3">
    <cellStyle name="Dziesiętny" xfId="2" builtinId="3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view="pageLayout" zoomScaleNormal="120" workbookViewId="0">
      <selection activeCell="M2" sqref="M2"/>
    </sheetView>
  </sheetViews>
  <sheetFormatPr defaultRowHeight="15" x14ac:dyDescent="0.25"/>
  <cols>
    <col min="1" max="1" width="4.140625" customWidth="1"/>
    <col min="2" max="2" width="30.140625" customWidth="1"/>
    <col min="3" max="3" width="25.140625" bestFit="1" customWidth="1"/>
    <col min="4" max="4" width="14.140625" bestFit="1" customWidth="1"/>
    <col min="5" max="5" width="11.7109375" customWidth="1"/>
    <col min="8" max="8" width="9.85546875" customWidth="1"/>
    <col min="9" max="9" width="10.85546875" bestFit="1" customWidth="1"/>
    <col min="12" max="12" width="9.5703125" customWidth="1"/>
    <col min="13" max="13" width="12.7109375" bestFit="1" customWidth="1"/>
    <col min="14" max="14" width="36.85546875" customWidth="1"/>
  </cols>
  <sheetData>
    <row r="2" spans="1:14" ht="45" x14ac:dyDescent="0.25">
      <c r="A2" s="66" t="s">
        <v>178</v>
      </c>
      <c r="B2" s="66" t="s">
        <v>11</v>
      </c>
      <c r="C2" s="1" t="s">
        <v>0</v>
      </c>
      <c r="D2" s="1" t="s">
        <v>1</v>
      </c>
      <c r="E2" s="2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29" t="s">
        <v>210</v>
      </c>
      <c r="N2" s="30" t="s">
        <v>10</v>
      </c>
    </row>
    <row r="3" spans="1:14" ht="45" x14ac:dyDescent="0.25">
      <c r="A3" s="68" t="s">
        <v>207</v>
      </c>
      <c r="B3" s="64" t="s">
        <v>51</v>
      </c>
      <c r="C3" s="28" t="s">
        <v>52</v>
      </c>
      <c r="D3" s="5">
        <v>6981722479</v>
      </c>
      <c r="E3" s="12" t="s">
        <v>203</v>
      </c>
      <c r="F3" s="5">
        <v>47974664</v>
      </c>
      <c r="G3" s="5" t="s">
        <v>64</v>
      </c>
      <c r="H3" s="5" t="s">
        <v>30</v>
      </c>
      <c r="I3" s="35">
        <v>42735</v>
      </c>
      <c r="J3" s="5" t="s">
        <v>25</v>
      </c>
      <c r="K3" s="5">
        <v>27</v>
      </c>
      <c r="L3" s="5" t="s">
        <v>19</v>
      </c>
      <c r="M3" s="72">
        <f>77000/2</f>
        <v>38500</v>
      </c>
      <c r="N3" s="34" t="s">
        <v>65</v>
      </c>
    </row>
    <row r="4" spans="1:14" ht="67.5" x14ac:dyDescent="0.25">
      <c r="A4" s="3">
        <v>2</v>
      </c>
      <c r="B4" s="67" t="s">
        <v>51</v>
      </c>
      <c r="C4" s="5" t="s">
        <v>52</v>
      </c>
      <c r="D4" s="5">
        <v>6981722479</v>
      </c>
      <c r="E4" s="12" t="s">
        <v>197</v>
      </c>
      <c r="F4" s="12">
        <v>12484838</v>
      </c>
      <c r="G4" s="5" t="s">
        <v>53</v>
      </c>
      <c r="H4" s="5" t="s">
        <v>30</v>
      </c>
      <c r="I4" s="35">
        <v>42735</v>
      </c>
      <c r="J4" s="5" t="s">
        <v>25</v>
      </c>
      <c r="K4" s="5">
        <v>11</v>
      </c>
      <c r="L4" s="5" t="s">
        <v>19</v>
      </c>
      <c r="M4" s="72">
        <f>2800/2</f>
        <v>1400</v>
      </c>
      <c r="N4" s="34" t="s">
        <v>54</v>
      </c>
    </row>
    <row r="5" spans="1:14" ht="45" x14ac:dyDescent="0.25">
      <c r="A5" s="3">
        <v>3</v>
      </c>
      <c r="B5" s="47" t="s">
        <v>51</v>
      </c>
      <c r="C5" s="5" t="s">
        <v>52</v>
      </c>
      <c r="D5" s="5">
        <v>6981722479</v>
      </c>
      <c r="E5" s="12" t="s">
        <v>204</v>
      </c>
      <c r="F5" s="5">
        <v>10072193</v>
      </c>
      <c r="G5" s="5" t="s">
        <v>60</v>
      </c>
      <c r="H5" s="5" t="s">
        <v>30</v>
      </c>
      <c r="I5" s="35">
        <v>42735</v>
      </c>
      <c r="J5" s="5" t="s">
        <v>25</v>
      </c>
      <c r="K5" s="5">
        <v>27</v>
      </c>
      <c r="L5" s="5" t="s">
        <v>19</v>
      </c>
      <c r="M5" s="72">
        <f>4480/2</f>
        <v>2240</v>
      </c>
      <c r="N5" s="34" t="s">
        <v>61</v>
      </c>
    </row>
    <row r="6" spans="1:14" ht="33.75" x14ac:dyDescent="0.25">
      <c r="A6" s="3">
        <v>4</v>
      </c>
      <c r="B6" s="49" t="s">
        <v>51</v>
      </c>
      <c r="C6" s="28" t="s">
        <v>52</v>
      </c>
      <c r="D6" s="25">
        <v>6981722479</v>
      </c>
      <c r="E6" s="12" t="s">
        <v>195</v>
      </c>
      <c r="F6" s="25" t="s">
        <v>192</v>
      </c>
      <c r="G6" s="25" t="s">
        <v>83</v>
      </c>
      <c r="H6" s="27" t="s">
        <v>30</v>
      </c>
      <c r="I6" s="35">
        <v>42735</v>
      </c>
      <c r="J6" s="5" t="s">
        <v>193</v>
      </c>
      <c r="K6" s="5">
        <v>27</v>
      </c>
      <c r="L6" s="11" t="s">
        <v>19</v>
      </c>
      <c r="M6" s="73">
        <f>50/2</f>
        <v>25</v>
      </c>
      <c r="N6" s="3" t="s">
        <v>84</v>
      </c>
    </row>
    <row r="7" spans="1:14" ht="42" customHeight="1" x14ac:dyDescent="0.25">
      <c r="A7" s="3">
        <v>5</v>
      </c>
      <c r="B7" s="47" t="s">
        <v>51</v>
      </c>
      <c r="C7" s="5" t="s">
        <v>52</v>
      </c>
      <c r="D7" s="5">
        <v>6981722479</v>
      </c>
      <c r="E7" s="5" t="s">
        <v>202</v>
      </c>
      <c r="F7" s="5">
        <v>23966084</v>
      </c>
      <c r="G7" s="5" t="s">
        <v>55</v>
      </c>
      <c r="H7" s="5" t="s">
        <v>30</v>
      </c>
      <c r="I7" s="35">
        <v>42735</v>
      </c>
      <c r="J7" s="5" t="s">
        <v>25</v>
      </c>
      <c r="K7" s="5">
        <v>4</v>
      </c>
      <c r="L7" s="5" t="s">
        <v>19</v>
      </c>
      <c r="M7" s="72">
        <f>200/2</f>
        <v>100</v>
      </c>
      <c r="N7" s="34" t="s">
        <v>56</v>
      </c>
    </row>
    <row r="8" spans="1:14" ht="42" customHeight="1" x14ac:dyDescent="0.25">
      <c r="A8" s="3">
        <v>6</v>
      </c>
      <c r="B8" s="50" t="s">
        <v>51</v>
      </c>
      <c r="C8" s="37" t="s">
        <v>52</v>
      </c>
      <c r="D8" s="62">
        <v>6981722479</v>
      </c>
      <c r="E8" s="78" t="s">
        <v>191</v>
      </c>
      <c r="F8" s="62">
        <v>47989761</v>
      </c>
      <c r="G8" s="62" t="s">
        <v>77</v>
      </c>
      <c r="H8" s="63" t="s">
        <v>30</v>
      </c>
      <c r="I8" s="31">
        <v>42735</v>
      </c>
      <c r="J8" s="11" t="s">
        <v>25</v>
      </c>
      <c r="K8" s="58">
        <v>27</v>
      </c>
      <c r="L8" s="11" t="s">
        <v>19</v>
      </c>
      <c r="M8" s="74">
        <f>1200/2</f>
        <v>600</v>
      </c>
      <c r="N8" s="41" t="s">
        <v>78</v>
      </c>
    </row>
    <row r="9" spans="1:14" ht="45" x14ac:dyDescent="0.25">
      <c r="A9" s="3">
        <v>7</v>
      </c>
      <c r="B9" s="64" t="s">
        <v>51</v>
      </c>
      <c r="C9" s="7" t="s">
        <v>52</v>
      </c>
      <c r="D9" s="7">
        <v>6981722479</v>
      </c>
      <c r="E9" s="46" t="s">
        <v>198</v>
      </c>
      <c r="F9" s="7">
        <v>7809335</v>
      </c>
      <c r="G9" s="7">
        <v>193308149</v>
      </c>
      <c r="H9" s="7" t="s">
        <v>30</v>
      </c>
      <c r="I9" s="65">
        <v>42735</v>
      </c>
      <c r="J9" s="7" t="s">
        <v>25</v>
      </c>
      <c r="K9" s="7">
        <v>9</v>
      </c>
      <c r="L9" s="7" t="s">
        <v>19</v>
      </c>
      <c r="M9" s="81">
        <f>200/2</f>
        <v>100</v>
      </c>
      <c r="N9" s="3" t="s">
        <v>73</v>
      </c>
    </row>
    <row r="10" spans="1:14" ht="45" x14ac:dyDescent="0.25">
      <c r="A10" s="3">
        <v>8</v>
      </c>
      <c r="B10" s="47" t="s">
        <v>51</v>
      </c>
      <c r="C10" s="5" t="s">
        <v>52</v>
      </c>
      <c r="D10" s="5">
        <v>6981722479</v>
      </c>
      <c r="E10" s="12" t="s">
        <v>196</v>
      </c>
      <c r="F10" s="12">
        <v>3214812</v>
      </c>
      <c r="G10" s="5" t="s">
        <v>62</v>
      </c>
      <c r="H10" s="5" t="s">
        <v>30</v>
      </c>
      <c r="I10" s="35">
        <v>42735</v>
      </c>
      <c r="J10" s="5" t="s">
        <v>25</v>
      </c>
      <c r="K10" s="5">
        <v>7</v>
      </c>
      <c r="L10" s="5" t="s">
        <v>19</v>
      </c>
      <c r="M10" s="72">
        <f>2400</f>
        <v>2400</v>
      </c>
      <c r="N10" s="34" t="s">
        <v>63</v>
      </c>
    </row>
    <row r="11" spans="1:14" ht="22.5" x14ac:dyDescent="0.25">
      <c r="A11" s="3">
        <v>9</v>
      </c>
      <c r="B11" s="47" t="s">
        <v>51</v>
      </c>
      <c r="C11" s="5" t="s">
        <v>52</v>
      </c>
      <c r="D11" s="5">
        <v>6981722479</v>
      </c>
      <c r="E11" s="12" t="s">
        <v>57</v>
      </c>
      <c r="F11" s="5">
        <v>10055589</v>
      </c>
      <c r="G11" s="5" t="s">
        <v>58</v>
      </c>
      <c r="H11" s="5" t="s">
        <v>30</v>
      </c>
      <c r="I11" s="35">
        <v>42735</v>
      </c>
      <c r="J11" s="5" t="s">
        <v>25</v>
      </c>
      <c r="K11" s="5">
        <v>11</v>
      </c>
      <c r="L11" s="5" t="s">
        <v>19</v>
      </c>
      <c r="M11" s="72">
        <f>16000/2</f>
        <v>8000</v>
      </c>
      <c r="N11" s="34" t="s">
        <v>59</v>
      </c>
    </row>
    <row r="12" spans="1:14" ht="22.5" x14ac:dyDescent="0.25">
      <c r="A12" s="3">
        <v>10</v>
      </c>
      <c r="B12" s="47" t="s">
        <v>51</v>
      </c>
      <c r="C12" s="5" t="s">
        <v>52</v>
      </c>
      <c r="D12" s="5">
        <v>6981722479</v>
      </c>
      <c r="E12" s="12" t="s">
        <v>66</v>
      </c>
      <c r="F12" s="5">
        <v>8786479</v>
      </c>
      <c r="G12" s="5" t="s">
        <v>67</v>
      </c>
      <c r="H12" s="5" t="s">
        <v>30</v>
      </c>
      <c r="I12" s="35">
        <v>42735</v>
      </c>
      <c r="J12" s="5" t="s">
        <v>25</v>
      </c>
      <c r="K12" s="5">
        <v>14</v>
      </c>
      <c r="L12" s="5" t="s">
        <v>19</v>
      </c>
      <c r="M12" s="72">
        <f>1100/2</f>
        <v>550</v>
      </c>
      <c r="N12" s="34" t="s">
        <v>68</v>
      </c>
    </row>
    <row r="13" spans="1:14" ht="22.5" x14ac:dyDescent="0.25">
      <c r="A13" s="3">
        <v>11</v>
      </c>
      <c r="B13" s="48" t="s">
        <v>51</v>
      </c>
      <c r="C13" s="28" t="s">
        <v>52</v>
      </c>
      <c r="D13" s="9">
        <v>6981722479</v>
      </c>
      <c r="E13" s="79" t="s">
        <v>69</v>
      </c>
      <c r="F13" s="22">
        <v>2977434</v>
      </c>
      <c r="G13" s="17" t="s">
        <v>70</v>
      </c>
      <c r="H13" s="22" t="s">
        <v>30</v>
      </c>
      <c r="I13" s="35">
        <v>42735</v>
      </c>
      <c r="J13" s="22" t="s">
        <v>71</v>
      </c>
      <c r="K13" s="17">
        <v>27</v>
      </c>
      <c r="L13" s="22" t="s">
        <v>19</v>
      </c>
      <c r="M13" s="73">
        <f>3200/2</f>
        <v>1600</v>
      </c>
      <c r="N13" s="3" t="s">
        <v>72</v>
      </c>
    </row>
    <row r="14" spans="1:14" ht="34.5" customHeight="1" x14ac:dyDescent="0.25">
      <c r="A14" s="3">
        <v>12</v>
      </c>
      <c r="B14" s="47" t="s">
        <v>51</v>
      </c>
      <c r="C14" s="5" t="s">
        <v>52</v>
      </c>
      <c r="D14" s="5">
        <v>6981722479</v>
      </c>
      <c r="E14" s="12" t="s">
        <v>74</v>
      </c>
      <c r="F14" s="36">
        <v>25949250</v>
      </c>
      <c r="G14" s="5">
        <v>193308150</v>
      </c>
      <c r="H14" s="5" t="s">
        <v>30</v>
      </c>
      <c r="I14" s="32">
        <v>42369</v>
      </c>
      <c r="J14" s="5" t="s">
        <v>25</v>
      </c>
      <c r="K14" s="5">
        <v>2</v>
      </c>
      <c r="L14" s="5" t="s">
        <v>19</v>
      </c>
      <c r="M14" s="72">
        <f>200/2</f>
        <v>100</v>
      </c>
      <c r="N14" s="34" t="s">
        <v>75</v>
      </c>
    </row>
    <row r="15" spans="1:14" ht="22.5" x14ac:dyDescent="0.25">
      <c r="A15" s="3">
        <v>13</v>
      </c>
      <c r="B15" s="49" t="s">
        <v>51</v>
      </c>
      <c r="C15" s="22" t="s">
        <v>52</v>
      </c>
      <c r="D15" s="23">
        <v>6981722479</v>
      </c>
      <c r="E15" s="80" t="s">
        <v>76</v>
      </c>
      <c r="F15" s="23">
        <v>51003824</v>
      </c>
      <c r="G15" s="23"/>
      <c r="H15" s="24" t="s">
        <v>30</v>
      </c>
      <c r="I15" s="35">
        <v>42735</v>
      </c>
      <c r="J15" s="17" t="s">
        <v>16</v>
      </c>
      <c r="K15" s="18">
        <v>70</v>
      </c>
      <c r="L15" s="7" t="s">
        <v>19</v>
      </c>
      <c r="M15" s="73">
        <f>800/2</f>
        <v>400</v>
      </c>
      <c r="N15" s="3" t="s">
        <v>205</v>
      </c>
    </row>
    <row r="16" spans="1:14" ht="45" x14ac:dyDescent="0.25">
      <c r="A16" s="3">
        <v>14</v>
      </c>
      <c r="B16" s="49" t="s">
        <v>51</v>
      </c>
      <c r="C16" s="28" t="s">
        <v>52</v>
      </c>
      <c r="D16" s="25">
        <v>6981722479</v>
      </c>
      <c r="E16" s="12" t="s">
        <v>206</v>
      </c>
      <c r="F16" s="25" t="s">
        <v>192</v>
      </c>
      <c r="G16" s="25" t="s">
        <v>81</v>
      </c>
      <c r="H16" s="25" t="s">
        <v>30</v>
      </c>
      <c r="I16" s="35">
        <v>42735</v>
      </c>
      <c r="J16" s="5" t="s">
        <v>193</v>
      </c>
      <c r="K16" s="6">
        <v>0</v>
      </c>
      <c r="L16" s="7" t="s">
        <v>19</v>
      </c>
      <c r="M16" s="73">
        <f>100/2</f>
        <v>50</v>
      </c>
      <c r="N16" s="3" t="s">
        <v>82</v>
      </c>
    </row>
    <row r="17" spans="1:14" ht="67.5" x14ac:dyDescent="0.25">
      <c r="A17" s="3">
        <v>15</v>
      </c>
      <c r="B17" s="49" t="s">
        <v>51</v>
      </c>
      <c r="C17" s="28" t="s">
        <v>52</v>
      </c>
      <c r="D17" s="25">
        <v>6981722479</v>
      </c>
      <c r="E17" s="12" t="s">
        <v>194</v>
      </c>
      <c r="F17" s="25" t="s">
        <v>192</v>
      </c>
      <c r="G17" s="25" t="s">
        <v>79</v>
      </c>
      <c r="H17" s="25" t="s">
        <v>30</v>
      </c>
      <c r="I17" s="35">
        <v>42735</v>
      </c>
      <c r="J17" s="5" t="s">
        <v>193</v>
      </c>
      <c r="K17" s="6">
        <v>0</v>
      </c>
      <c r="L17" s="7" t="s">
        <v>19</v>
      </c>
      <c r="M17" s="73">
        <f>100/2</f>
        <v>50</v>
      </c>
      <c r="N17" s="3" t="s">
        <v>80</v>
      </c>
    </row>
    <row r="18" spans="1:14" ht="45" x14ac:dyDescent="0.25">
      <c r="A18" s="3">
        <v>16</v>
      </c>
      <c r="B18" s="50" t="s">
        <v>51</v>
      </c>
      <c r="C18" s="37" t="s">
        <v>52</v>
      </c>
      <c r="D18" s="9">
        <v>6981722479</v>
      </c>
      <c r="E18" s="9" t="s">
        <v>188</v>
      </c>
      <c r="F18" s="38">
        <v>9815664</v>
      </c>
      <c r="G18" s="38">
        <v>193308157</v>
      </c>
      <c r="H18" s="9" t="s">
        <v>30</v>
      </c>
      <c r="I18" s="31">
        <v>42735</v>
      </c>
      <c r="J18" s="9" t="s">
        <v>25</v>
      </c>
      <c r="K18" s="39">
        <v>17</v>
      </c>
      <c r="L18" s="40" t="s">
        <v>19</v>
      </c>
      <c r="M18" s="74">
        <f>5500/2</f>
        <v>2750</v>
      </c>
      <c r="N18" s="41" t="s">
        <v>88</v>
      </c>
    </row>
    <row r="19" spans="1:14" ht="33.75" x14ac:dyDescent="0.25">
      <c r="A19" s="3">
        <v>17</v>
      </c>
      <c r="B19" s="49" t="s">
        <v>51</v>
      </c>
      <c r="C19" s="28" t="s">
        <v>52</v>
      </c>
      <c r="D19" s="25">
        <v>6981722479</v>
      </c>
      <c r="E19" s="12" t="s">
        <v>199</v>
      </c>
      <c r="F19" s="25">
        <v>11603776</v>
      </c>
      <c r="G19" s="25" t="s">
        <v>86</v>
      </c>
      <c r="H19" s="25" t="s">
        <v>30</v>
      </c>
      <c r="I19" s="35">
        <v>42735</v>
      </c>
      <c r="J19" s="5" t="s">
        <v>25</v>
      </c>
      <c r="K19" s="61">
        <v>27</v>
      </c>
      <c r="L19" s="7" t="s">
        <v>19</v>
      </c>
      <c r="M19" s="75">
        <f>8500/2</f>
        <v>4250</v>
      </c>
      <c r="N19" s="3" t="s">
        <v>87</v>
      </c>
    </row>
    <row r="20" spans="1:14" ht="45" x14ac:dyDescent="0.25">
      <c r="A20" s="3">
        <v>18</v>
      </c>
      <c r="B20" s="50" t="s">
        <v>51</v>
      </c>
      <c r="C20" s="37" t="s">
        <v>52</v>
      </c>
      <c r="D20" s="9">
        <v>6981722479</v>
      </c>
      <c r="E20" s="54" t="s">
        <v>201</v>
      </c>
      <c r="F20" s="41">
        <v>63667652</v>
      </c>
      <c r="G20" s="41" t="s">
        <v>167</v>
      </c>
      <c r="H20" s="41" t="s">
        <v>30</v>
      </c>
      <c r="I20" s="32">
        <v>42735</v>
      </c>
      <c r="J20" s="9" t="s">
        <v>25</v>
      </c>
      <c r="K20" s="39">
        <v>5</v>
      </c>
      <c r="L20" s="9" t="s">
        <v>19</v>
      </c>
      <c r="M20" s="76">
        <f>900/2</f>
        <v>450</v>
      </c>
      <c r="N20" s="41" t="s">
        <v>168</v>
      </c>
    </row>
    <row r="21" spans="1:14" ht="56.25" x14ac:dyDescent="0.25">
      <c r="A21" s="3">
        <v>19</v>
      </c>
      <c r="B21" s="50" t="s">
        <v>51</v>
      </c>
      <c r="C21" s="37" t="s">
        <v>52</v>
      </c>
      <c r="D21" s="9">
        <v>6981722479</v>
      </c>
      <c r="E21" s="52" t="s">
        <v>164</v>
      </c>
      <c r="F21" s="3">
        <v>11577827</v>
      </c>
      <c r="G21" s="3" t="s">
        <v>165</v>
      </c>
      <c r="H21" s="3" t="s">
        <v>30</v>
      </c>
      <c r="I21" s="10">
        <v>42735</v>
      </c>
      <c r="J21" s="5" t="s">
        <v>25</v>
      </c>
      <c r="K21" s="6">
        <v>4</v>
      </c>
      <c r="L21" s="5" t="s">
        <v>19</v>
      </c>
      <c r="M21" s="69">
        <f>1100/2</f>
        <v>550</v>
      </c>
      <c r="N21" s="3" t="s">
        <v>166</v>
      </c>
    </row>
    <row r="22" spans="1:14" ht="45" x14ac:dyDescent="0.25">
      <c r="A22" s="3">
        <v>20</v>
      </c>
      <c r="B22" s="50" t="s">
        <v>51</v>
      </c>
      <c r="C22" s="37" t="s">
        <v>52</v>
      </c>
      <c r="D22" s="9">
        <v>6981722479</v>
      </c>
      <c r="E22" s="52" t="s">
        <v>169</v>
      </c>
      <c r="F22" s="3">
        <v>63046288</v>
      </c>
      <c r="G22" s="3" t="s">
        <v>170</v>
      </c>
      <c r="H22" s="3" t="s">
        <v>30</v>
      </c>
      <c r="I22" s="53">
        <v>42735</v>
      </c>
      <c r="J22" s="7" t="s">
        <v>25</v>
      </c>
      <c r="K22" s="7">
        <v>4</v>
      </c>
      <c r="L22" s="7" t="s">
        <v>19</v>
      </c>
      <c r="M22" s="69">
        <f>2000/2</f>
        <v>1000</v>
      </c>
      <c r="N22" s="3" t="s">
        <v>171</v>
      </c>
    </row>
    <row r="23" spans="1:14" ht="45" x14ac:dyDescent="0.25">
      <c r="A23" s="3">
        <v>21</v>
      </c>
      <c r="B23" s="50" t="s">
        <v>51</v>
      </c>
      <c r="C23" s="7" t="s">
        <v>52</v>
      </c>
      <c r="D23" s="7">
        <v>6981722479</v>
      </c>
      <c r="E23" s="52" t="s">
        <v>200</v>
      </c>
      <c r="F23" s="52">
        <v>11734479</v>
      </c>
      <c r="G23" s="52">
        <v>4031219</v>
      </c>
      <c r="H23" s="52" t="s">
        <v>30</v>
      </c>
      <c r="I23" s="53">
        <v>42735</v>
      </c>
      <c r="J23" s="77" t="s">
        <v>25</v>
      </c>
      <c r="K23" s="77">
        <v>27</v>
      </c>
      <c r="L23" s="77" t="s">
        <v>19</v>
      </c>
      <c r="M23" s="69">
        <f>38000/2</f>
        <v>19000</v>
      </c>
      <c r="N23" s="52" t="s">
        <v>85</v>
      </c>
    </row>
    <row r="24" spans="1:14" ht="56.25" x14ac:dyDescent="0.25">
      <c r="A24" s="3">
        <v>22</v>
      </c>
      <c r="B24" s="50" t="s">
        <v>51</v>
      </c>
      <c r="C24" s="37" t="s">
        <v>52</v>
      </c>
      <c r="D24" s="9">
        <v>6981722479</v>
      </c>
      <c r="E24" s="78" t="s">
        <v>189</v>
      </c>
      <c r="F24" s="42"/>
      <c r="G24" s="42"/>
      <c r="H24" s="9" t="s">
        <v>30</v>
      </c>
      <c r="I24" s="31">
        <v>42735</v>
      </c>
      <c r="J24" s="77" t="s">
        <v>25</v>
      </c>
      <c r="K24" s="39">
        <v>4</v>
      </c>
      <c r="L24" s="40" t="s">
        <v>19</v>
      </c>
      <c r="M24" s="69">
        <f>900/2</f>
        <v>450</v>
      </c>
      <c r="N24" s="52" t="s">
        <v>209</v>
      </c>
    </row>
    <row r="25" spans="1:14" ht="56.25" x14ac:dyDescent="0.25">
      <c r="A25" s="3">
        <v>23</v>
      </c>
      <c r="B25" s="50" t="s">
        <v>51</v>
      </c>
      <c r="C25" s="37" t="s">
        <v>52</v>
      </c>
      <c r="D25" s="39">
        <v>6981722479</v>
      </c>
      <c r="E25" s="46" t="s">
        <v>208</v>
      </c>
      <c r="F25" s="42"/>
      <c r="G25" s="42"/>
      <c r="H25" s="7"/>
      <c r="I25" s="65"/>
      <c r="J25" s="19"/>
      <c r="K25" s="7">
        <v>2</v>
      </c>
      <c r="L25" s="40" t="s">
        <v>19</v>
      </c>
      <c r="M25" s="69">
        <f>3000/2</f>
        <v>1500</v>
      </c>
      <c r="N25" s="42"/>
    </row>
    <row r="26" spans="1:14" ht="45" x14ac:dyDescent="0.25">
      <c r="A26" s="3">
        <v>24</v>
      </c>
      <c r="B26" s="50" t="s">
        <v>51</v>
      </c>
      <c r="C26" s="7" t="s">
        <v>52</v>
      </c>
      <c r="D26" s="7">
        <v>6981722479</v>
      </c>
      <c r="E26" s="77" t="s">
        <v>190</v>
      </c>
      <c r="F26" s="51"/>
      <c r="G26" s="51"/>
      <c r="H26" s="51"/>
      <c r="I26" s="51"/>
      <c r="J26" s="51"/>
      <c r="K26" s="77">
        <v>40</v>
      </c>
      <c r="L26" s="40" t="s">
        <v>19</v>
      </c>
      <c r="M26" s="69">
        <f>300/2</f>
        <v>150</v>
      </c>
      <c r="N26" s="42"/>
    </row>
    <row r="27" spans="1:14" ht="33.75" x14ac:dyDescent="0.25">
      <c r="A27" s="3">
        <v>25</v>
      </c>
      <c r="B27" s="50" t="s">
        <v>51</v>
      </c>
      <c r="C27" s="7" t="s">
        <v>52</v>
      </c>
      <c r="D27" s="7">
        <v>6981722479</v>
      </c>
      <c r="E27" s="82" t="s">
        <v>183</v>
      </c>
      <c r="F27" s="51"/>
      <c r="G27" s="51"/>
      <c r="H27" s="51"/>
      <c r="I27" s="51"/>
      <c r="J27" s="51"/>
      <c r="K27" s="77">
        <v>16</v>
      </c>
      <c r="L27" s="40" t="s">
        <v>19</v>
      </c>
      <c r="M27" s="69">
        <f>400/2</f>
        <v>200</v>
      </c>
      <c r="N27" s="42"/>
    </row>
    <row r="28" spans="1:14" ht="22.5" x14ac:dyDescent="0.25">
      <c r="A28" s="3">
        <v>26</v>
      </c>
      <c r="B28" s="55" t="s">
        <v>51</v>
      </c>
      <c r="C28" s="7" t="s">
        <v>52</v>
      </c>
      <c r="D28" s="7">
        <v>6981722479</v>
      </c>
      <c r="E28" s="77" t="s">
        <v>182</v>
      </c>
      <c r="F28" s="19"/>
      <c r="G28" s="19"/>
      <c r="H28" s="19"/>
      <c r="I28" s="19"/>
      <c r="J28" s="19"/>
      <c r="K28" s="7">
        <v>16</v>
      </c>
      <c r="L28" s="7" t="s">
        <v>19</v>
      </c>
      <c r="M28" s="69">
        <f>300/2</f>
        <v>150</v>
      </c>
      <c r="N28" s="19"/>
    </row>
    <row r="29" spans="1:14" x14ac:dyDescent="0.25">
      <c r="A29" s="86" t="s">
        <v>12</v>
      </c>
      <c r="B29" s="87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22.5" x14ac:dyDescent="0.25">
      <c r="A30" s="3">
        <v>1</v>
      </c>
      <c r="B30" s="43" t="s">
        <v>13</v>
      </c>
      <c r="C30" s="11" t="s">
        <v>15</v>
      </c>
      <c r="D30" s="16" t="s">
        <v>14</v>
      </c>
      <c r="E30" s="26" t="s">
        <v>17</v>
      </c>
      <c r="F30" s="3">
        <v>96778712</v>
      </c>
      <c r="G30" s="4">
        <v>22468978</v>
      </c>
      <c r="H30" s="83" t="s">
        <v>50</v>
      </c>
      <c r="I30" s="33" t="s">
        <v>18</v>
      </c>
      <c r="J30" s="17" t="s">
        <v>16</v>
      </c>
      <c r="K30" s="18">
        <v>80</v>
      </c>
      <c r="L30" s="59" t="s">
        <v>19</v>
      </c>
      <c r="M30" s="71">
        <f>49000/2</f>
        <v>24500</v>
      </c>
      <c r="N30" s="3" t="s">
        <v>181</v>
      </c>
    </row>
    <row r="31" spans="1:14" ht="23.25" x14ac:dyDescent="0.25">
      <c r="A31" s="3">
        <v>2</v>
      </c>
      <c r="B31" s="8" t="s">
        <v>27</v>
      </c>
      <c r="C31" s="9" t="s">
        <v>28</v>
      </c>
      <c r="D31" s="4">
        <v>7851279804</v>
      </c>
      <c r="E31" s="14" t="s">
        <v>179</v>
      </c>
      <c r="F31" s="3">
        <v>96778510</v>
      </c>
      <c r="G31" s="4">
        <v>193306601</v>
      </c>
      <c r="H31" s="9" t="s">
        <v>30</v>
      </c>
      <c r="I31" s="10">
        <v>42735</v>
      </c>
      <c r="J31" s="5" t="s">
        <v>32</v>
      </c>
      <c r="K31" s="5">
        <v>45</v>
      </c>
      <c r="L31" s="58" t="s">
        <v>19</v>
      </c>
      <c r="M31" s="71">
        <f>44000/2</f>
        <v>22000</v>
      </c>
      <c r="N31" s="3" t="s">
        <v>33</v>
      </c>
    </row>
    <row r="32" spans="1:14" ht="33.75" x14ac:dyDescent="0.25">
      <c r="A32" s="3">
        <v>3</v>
      </c>
      <c r="B32" s="8" t="s">
        <v>27</v>
      </c>
      <c r="C32" s="9" t="s">
        <v>28</v>
      </c>
      <c r="D32" s="4">
        <v>7851279804</v>
      </c>
      <c r="E32" s="9" t="s">
        <v>29</v>
      </c>
      <c r="F32" s="3">
        <v>91808132</v>
      </c>
      <c r="G32" s="4">
        <v>193307958</v>
      </c>
      <c r="H32" s="9" t="s">
        <v>30</v>
      </c>
      <c r="I32" s="10">
        <v>42735</v>
      </c>
      <c r="J32" s="5" t="s">
        <v>25</v>
      </c>
      <c r="K32" s="6">
        <v>15</v>
      </c>
      <c r="L32" s="60" t="s">
        <v>19</v>
      </c>
      <c r="M32" s="71">
        <f>15500/2</f>
        <v>7750</v>
      </c>
      <c r="N32" s="3" t="s">
        <v>31</v>
      </c>
    </row>
    <row r="33" spans="1:14" ht="34.5" x14ac:dyDescent="0.25">
      <c r="A33" s="3">
        <v>4</v>
      </c>
      <c r="B33" s="8" t="s">
        <v>34</v>
      </c>
      <c r="C33" s="12" t="s">
        <v>35</v>
      </c>
      <c r="D33" s="4">
        <v>7851279827</v>
      </c>
      <c r="E33" s="13" t="s">
        <v>36</v>
      </c>
      <c r="F33" s="3">
        <v>47864948</v>
      </c>
      <c r="G33" s="4">
        <v>10081210</v>
      </c>
      <c r="H33" s="9" t="s">
        <v>30</v>
      </c>
      <c r="I33" s="10">
        <v>42735</v>
      </c>
      <c r="J33" s="5" t="s">
        <v>37</v>
      </c>
      <c r="K33" s="6">
        <v>27</v>
      </c>
      <c r="L33" s="60" t="s">
        <v>19</v>
      </c>
      <c r="M33" s="71">
        <f>41000/2</f>
        <v>20500</v>
      </c>
      <c r="N33" s="3" t="s">
        <v>38</v>
      </c>
    </row>
    <row r="34" spans="1:14" ht="22.5" x14ac:dyDescent="0.25">
      <c r="A34" s="3">
        <v>5</v>
      </c>
      <c r="B34" s="8" t="s">
        <v>39</v>
      </c>
      <c r="C34" s="3" t="s">
        <v>40</v>
      </c>
      <c r="D34" s="4">
        <v>7851279974</v>
      </c>
      <c r="E34" s="3" t="s">
        <v>41</v>
      </c>
      <c r="F34" s="3">
        <v>91323142</v>
      </c>
      <c r="G34" s="4" t="s">
        <v>42</v>
      </c>
      <c r="H34" s="3" t="s">
        <v>30</v>
      </c>
      <c r="I34" s="10">
        <v>42735</v>
      </c>
      <c r="J34" s="5" t="s">
        <v>25</v>
      </c>
      <c r="K34" s="6">
        <v>27</v>
      </c>
      <c r="L34" s="6" t="s">
        <v>19</v>
      </c>
      <c r="M34" s="71">
        <f>(46000+10000)/2</f>
        <v>28000</v>
      </c>
      <c r="N34" s="3" t="s">
        <v>43</v>
      </c>
    </row>
    <row r="35" spans="1:14" ht="33.75" x14ac:dyDescent="0.25">
      <c r="A35" s="3">
        <v>6</v>
      </c>
      <c r="B35" s="8" t="s">
        <v>39</v>
      </c>
      <c r="C35" s="3" t="s">
        <v>40</v>
      </c>
      <c r="D35" s="4">
        <v>7851279974</v>
      </c>
      <c r="E35" s="3" t="s">
        <v>44</v>
      </c>
      <c r="F35" s="3">
        <v>63711819</v>
      </c>
      <c r="G35" s="4" t="s">
        <v>45</v>
      </c>
      <c r="H35" s="9" t="s">
        <v>30</v>
      </c>
      <c r="I35" s="10">
        <v>42735</v>
      </c>
      <c r="J35" s="5" t="s">
        <v>25</v>
      </c>
      <c r="K35" s="5">
        <v>27</v>
      </c>
      <c r="L35" s="58" t="s">
        <v>19</v>
      </c>
      <c r="M35" s="71">
        <f>42000/2</f>
        <v>21000</v>
      </c>
      <c r="N35" s="3" t="s">
        <v>46</v>
      </c>
    </row>
    <row r="36" spans="1:14" ht="22.5" x14ac:dyDescent="0.25">
      <c r="A36" s="3">
        <v>7</v>
      </c>
      <c r="B36" s="8" t="s">
        <v>39</v>
      </c>
      <c r="C36" s="3" t="s">
        <v>40</v>
      </c>
      <c r="D36" s="4">
        <v>7851279974</v>
      </c>
      <c r="E36" s="52" t="s">
        <v>47</v>
      </c>
      <c r="F36" s="3">
        <v>23315573</v>
      </c>
      <c r="G36" s="4" t="s">
        <v>48</v>
      </c>
      <c r="H36" s="9" t="s">
        <v>30</v>
      </c>
      <c r="I36" s="10">
        <v>42735</v>
      </c>
      <c r="J36" s="5" t="s">
        <v>25</v>
      </c>
      <c r="K36" s="6">
        <v>3</v>
      </c>
      <c r="L36" s="6" t="s">
        <v>19</v>
      </c>
      <c r="M36" s="71">
        <f>15000/2</f>
        <v>7500</v>
      </c>
      <c r="N36" s="3" t="s">
        <v>49</v>
      </c>
    </row>
    <row r="37" spans="1:14" ht="22.5" x14ac:dyDescent="0.25">
      <c r="A37" s="3">
        <v>8</v>
      </c>
      <c r="B37" s="8" t="s">
        <v>21</v>
      </c>
      <c r="C37" s="15" t="s">
        <v>22</v>
      </c>
      <c r="D37" s="16">
        <v>6981661884</v>
      </c>
      <c r="E37" s="15" t="s">
        <v>24</v>
      </c>
      <c r="F37" s="15">
        <v>47963320</v>
      </c>
      <c r="G37" s="16">
        <v>10066965</v>
      </c>
      <c r="H37" s="9" t="s">
        <v>30</v>
      </c>
      <c r="I37" s="10">
        <v>42735</v>
      </c>
      <c r="J37" s="17" t="s">
        <v>25</v>
      </c>
      <c r="K37" s="18">
        <v>17</v>
      </c>
      <c r="L37" s="59" t="s">
        <v>19</v>
      </c>
      <c r="M37" s="71">
        <f>7300/2</f>
        <v>3650</v>
      </c>
      <c r="N37" s="15" t="s">
        <v>26</v>
      </c>
    </row>
    <row r="38" spans="1:14" ht="22.5" x14ac:dyDescent="0.25">
      <c r="A38" s="3">
        <v>9</v>
      </c>
      <c r="B38" s="8" t="s">
        <v>20</v>
      </c>
      <c r="C38" s="15" t="s">
        <v>23</v>
      </c>
      <c r="D38" s="16">
        <v>6981721735</v>
      </c>
      <c r="E38" s="15" t="s">
        <v>180</v>
      </c>
      <c r="F38" s="15">
        <v>8371592</v>
      </c>
      <c r="G38" s="20"/>
      <c r="H38" s="46" t="s">
        <v>50</v>
      </c>
      <c r="I38" s="21" t="s">
        <v>18</v>
      </c>
      <c r="J38" s="17" t="s">
        <v>25</v>
      </c>
      <c r="K38" s="18">
        <v>9</v>
      </c>
      <c r="L38" s="59" t="s">
        <v>19</v>
      </c>
      <c r="M38" s="71">
        <f>17000</f>
        <v>17000</v>
      </c>
      <c r="N38" s="19"/>
    </row>
    <row r="39" spans="1:14" ht="15" customHeight="1" x14ac:dyDescent="0.25">
      <c r="A39" s="86" t="s">
        <v>89</v>
      </c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33.75" x14ac:dyDescent="0.25">
      <c r="A40" s="3">
        <v>1</v>
      </c>
      <c r="B40" s="3" t="s">
        <v>90</v>
      </c>
      <c r="C40" s="12" t="s">
        <v>91</v>
      </c>
      <c r="D40" s="4">
        <v>7851163645</v>
      </c>
      <c r="E40" s="3" t="s">
        <v>92</v>
      </c>
      <c r="F40" s="3">
        <v>63678406</v>
      </c>
      <c r="G40" s="3"/>
      <c r="H40" s="3" t="s">
        <v>30</v>
      </c>
      <c r="I40" s="10">
        <v>42735</v>
      </c>
      <c r="J40" s="3" t="s">
        <v>25</v>
      </c>
      <c r="K40" s="3">
        <v>4</v>
      </c>
      <c r="L40" s="3" t="s">
        <v>93</v>
      </c>
      <c r="M40" s="69">
        <f>1462</f>
        <v>1462</v>
      </c>
      <c r="N40" s="3" t="s">
        <v>94</v>
      </c>
    </row>
    <row r="41" spans="1:14" ht="45" x14ac:dyDescent="0.25">
      <c r="A41" s="3">
        <v>2</v>
      </c>
      <c r="B41" s="3" t="s">
        <v>90</v>
      </c>
      <c r="C41" s="12" t="s">
        <v>91</v>
      </c>
      <c r="D41" s="4">
        <v>7851163645</v>
      </c>
      <c r="E41" s="3" t="s">
        <v>95</v>
      </c>
      <c r="F41" s="3">
        <v>9646783</v>
      </c>
      <c r="G41" s="3"/>
      <c r="H41" s="3" t="s">
        <v>30</v>
      </c>
      <c r="I41" s="10">
        <v>42735</v>
      </c>
      <c r="J41" s="3" t="s">
        <v>25</v>
      </c>
      <c r="K41" s="3">
        <v>9</v>
      </c>
      <c r="L41" s="3" t="s">
        <v>93</v>
      </c>
      <c r="M41" s="69">
        <f>8435</f>
        <v>8435</v>
      </c>
      <c r="N41" s="3" t="s">
        <v>96</v>
      </c>
    </row>
    <row r="42" spans="1:14" ht="45" x14ac:dyDescent="0.25">
      <c r="A42" s="3">
        <v>3</v>
      </c>
      <c r="B42" s="3" t="s">
        <v>90</v>
      </c>
      <c r="C42" s="12" t="s">
        <v>91</v>
      </c>
      <c r="D42" s="4">
        <v>7851163645</v>
      </c>
      <c r="E42" s="3" t="s">
        <v>97</v>
      </c>
      <c r="F42" s="3">
        <v>62387374</v>
      </c>
      <c r="G42" s="3"/>
      <c r="H42" s="3" t="s">
        <v>30</v>
      </c>
      <c r="I42" s="10">
        <v>42735</v>
      </c>
      <c r="J42" s="3" t="s">
        <v>71</v>
      </c>
      <c r="K42" s="3">
        <v>17</v>
      </c>
      <c r="L42" s="3" t="s">
        <v>93</v>
      </c>
      <c r="M42" s="69">
        <f>33841</f>
        <v>33841</v>
      </c>
      <c r="N42" s="3" t="s">
        <v>98</v>
      </c>
    </row>
    <row r="43" spans="1:14" ht="33.75" x14ac:dyDescent="0.25">
      <c r="A43" s="3">
        <v>4</v>
      </c>
      <c r="B43" s="3" t="s">
        <v>90</v>
      </c>
      <c r="C43" s="12" t="s">
        <v>91</v>
      </c>
      <c r="D43" s="4">
        <v>7851163645</v>
      </c>
      <c r="E43" s="3" t="s">
        <v>99</v>
      </c>
      <c r="F43" s="3">
        <v>91808656</v>
      </c>
      <c r="G43" s="3"/>
      <c r="H43" s="3" t="s">
        <v>30</v>
      </c>
      <c r="I43" s="10">
        <v>42735</v>
      </c>
      <c r="J43" s="3" t="s">
        <v>25</v>
      </c>
      <c r="K43" s="3">
        <v>22</v>
      </c>
      <c r="L43" s="3" t="s">
        <v>93</v>
      </c>
      <c r="M43" s="69">
        <f>48186</f>
        <v>48186</v>
      </c>
      <c r="N43" s="3" t="s">
        <v>100</v>
      </c>
    </row>
    <row r="44" spans="1:14" ht="45" x14ac:dyDescent="0.25">
      <c r="A44" s="3">
        <v>5</v>
      </c>
      <c r="B44" s="3" t="s">
        <v>90</v>
      </c>
      <c r="C44" s="12" t="s">
        <v>91</v>
      </c>
      <c r="D44" s="4">
        <v>7851163645</v>
      </c>
      <c r="E44" s="3" t="s">
        <v>101</v>
      </c>
      <c r="F44" s="3">
        <v>2720531</v>
      </c>
      <c r="G44" s="3"/>
      <c r="H44" s="3" t="s">
        <v>30</v>
      </c>
      <c r="I44" s="10">
        <v>42735</v>
      </c>
      <c r="J44" s="3" t="s">
        <v>25</v>
      </c>
      <c r="K44" s="3">
        <v>9</v>
      </c>
      <c r="L44" s="3" t="s">
        <v>93</v>
      </c>
      <c r="M44" s="69">
        <f>6146</f>
        <v>6146</v>
      </c>
      <c r="N44" s="3" t="s">
        <v>102</v>
      </c>
    </row>
    <row r="45" spans="1:14" ht="33.75" x14ac:dyDescent="0.25">
      <c r="A45" s="3">
        <v>6</v>
      </c>
      <c r="B45" s="3" t="s">
        <v>90</v>
      </c>
      <c r="C45" s="12" t="s">
        <v>91</v>
      </c>
      <c r="D45" s="4">
        <v>7851163645</v>
      </c>
      <c r="E45" s="3" t="s">
        <v>103</v>
      </c>
      <c r="F45" s="3">
        <v>9106177</v>
      </c>
      <c r="G45" s="3"/>
      <c r="H45" s="3" t="s">
        <v>30</v>
      </c>
      <c r="I45" s="10">
        <v>42735</v>
      </c>
      <c r="J45" s="3" t="s">
        <v>71</v>
      </c>
      <c r="K45" s="3">
        <v>11</v>
      </c>
      <c r="L45" s="3" t="s">
        <v>93</v>
      </c>
      <c r="M45" s="69">
        <f>3953</f>
        <v>3953</v>
      </c>
      <c r="N45" s="3" t="s">
        <v>104</v>
      </c>
    </row>
    <row r="46" spans="1:14" ht="22.5" x14ac:dyDescent="0.25">
      <c r="A46" s="3">
        <v>7</v>
      </c>
      <c r="B46" s="3" t="s">
        <v>90</v>
      </c>
      <c r="C46" s="12" t="s">
        <v>91</v>
      </c>
      <c r="D46" s="4">
        <v>7851163645</v>
      </c>
      <c r="E46" s="3" t="s">
        <v>23</v>
      </c>
      <c r="F46" s="3">
        <v>8400166</v>
      </c>
      <c r="G46" s="3"/>
      <c r="H46" s="3" t="s">
        <v>30</v>
      </c>
      <c r="I46" s="10">
        <v>42735</v>
      </c>
      <c r="J46" s="3" t="s">
        <v>25</v>
      </c>
      <c r="K46" s="3">
        <v>17</v>
      </c>
      <c r="L46" s="3" t="s">
        <v>93</v>
      </c>
      <c r="M46" s="69">
        <f>7926</f>
        <v>7926</v>
      </c>
      <c r="N46" s="3" t="s">
        <v>105</v>
      </c>
    </row>
    <row r="47" spans="1:14" ht="67.5" x14ac:dyDescent="0.25">
      <c r="A47" s="3">
        <v>8</v>
      </c>
      <c r="B47" s="3" t="s">
        <v>90</v>
      </c>
      <c r="C47" s="12" t="s">
        <v>91</v>
      </c>
      <c r="D47" s="4">
        <v>7851163645</v>
      </c>
      <c r="E47" s="3" t="s">
        <v>106</v>
      </c>
      <c r="F47" s="3">
        <v>63678411</v>
      </c>
      <c r="G47" s="3"/>
      <c r="H47" s="3" t="s">
        <v>30</v>
      </c>
      <c r="I47" s="10">
        <v>42735</v>
      </c>
      <c r="J47" s="3" t="s">
        <v>25</v>
      </c>
      <c r="K47" s="3">
        <v>4</v>
      </c>
      <c r="L47" s="3" t="s">
        <v>93</v>
      </c>
      <c r="M47" s="69">
        <f>3230</f>
        <v>3230</v>
      </c>
      <c r="N47" s="3" t="s">
        <v>107</v>
      </c>
    </row>
    <row r="48" spans="1:14" ht="56.25" x14ac:dyDescent="0.25">
      <c r="A48" s="3">
        <v>9</v>
      </c>
      <c r="B48" s="3" t="s">
        <v>90</v>
      </c>
      <c r="C48" s="12" t="s">
        <v>91</v>
      </c>
      <c r="D48" s="4">
        <v>7851163645</v>
      </c>
      <c r="E48" s="3" t="s">
        <v>108</v>
      </c>
      <c r="F48" s="3">
        <v>63678400</v>
      </c>
      <c r="G48" s="3"/>
      <c r="H48" s="3" t="s">
        <v>30</v>
      </c>
      <c r="I48" s="10">
        <v>42735</v>
      </c>
      <c r="J48" s="3" t="s">
        <v>25</v>
      </c>
      <c r="K48" s="3">
        <v>14</v>
      </c>
      <c r="L48" s="3" t="s">
        <v>93</v>
      </c>
      <c r="M48" s="69">
        <f>9569</f>
        <v>9569</v>
      </c>
      <c r="N48" s="3" t="s">
        <v>109</v>
      </c>
    </row>
    <row r="49" spans="1:14" ht="45" x14ac:dyDescent="0.25">
      <c r="A49" s="3">
        <v>10</v>
      </c>
      <c r="B49" s="3" t="s">
        <v>90</v>
      </c>
      <c r="C49" s="12" t="s">
        <v>91</v>
      </c>
      <c r="D49" s="4">
        <v>7851163645</v>
      </c>
      <c r="E49" s="3" t="s">
        <v>110</v>
      </c>
      <c r="F49" s="3">
        <v>8810632</v>
      </c>
      <c r="G49" s="3"/>
      <c r="H49" s="3" t="s">
        <v>30</v>
      </c>
      <c r="I49" s="10">
        <v>42735</v>
      </c>
      <c r="J49" s="3" t="s">
        <v>25</v>
      </c>
      <c r="K49" s="3">
        <v>27</v>
      </c>
      <c r="L49" s="3" t="s">
        <v>93</v>
      </c>
      <c r="M49" s="69">
        <f>3190</f>
        <v>3190</v>
      </c>
      <c r="N49" s="3" t="s">
        <v>111</v>
      </c>
    </row>
    <row r="50" spans="1:14" ht="45" x14ac:dyDescent="0.25">
      <c r="A50" s="3">
        <v>11</v>
      </c>
      <c r="B50" s="3" t="s">
        <v>90</v>
      </c>
      <c r="C50" s="12" t="s">
        <v>91</v>
      </c>
      <c r="D50" s="4">
        <v>7851163645</v>
      </c>
      <c r="E50" s="3" t="s">
        <v>112</v>
      </c>
      <c r="F50" s="3">
        <v>2816500</v>
      </c>
      <c r="G50" s="3"/>
      <c r="H50" s="3" t="s">
        <v>30</v>
      </c>
      <c r="I50" s="10">
        <v>42735</v>
      </c>
      <c r="J50" s="3" t="s">
        <v>25</v>
      </c>
      <c r="K50" s="3">
        <v>27</v>
      </c>
      <c r="L50" s="3" t="s">
        <v>93</v>
      </c>
      <c r="M50" s="69">
        <f>15589/2</f>
        <v>7794.5</v>
      </c>
      <c r="N50" s="3" t="s">
        <v>113</v>
      </c>
    </row>
    <row r="51" spans="1:14" ht="56.25" x14ac:dyDescent="0.25">
      <c r="A51" s="3">
        <v>12</v>
      </c>
      <c r="B51" s="3" t="s">
        <v>90</v>
      </c>
      <c r="C51" s="12" t="s">
        <v>91</v>
      </c>
      <c r="D51" s="4">
        <v>7851163645</v>
      </c>
      <c r="E51" s="3" t="s">
        <v>114</v>
      </c>
      <c r="F51" s="3">
        <v>636784410</v>
      </c>
      <c r="G51" s="3"/>
      <c r="H51" s="3" t="s">
        <v>30</v>
      </c>
      <c r="I51" s="10">
        <v>42735</v>
      </c>
      <c r="J51" s="3" t="s">
        <v>25</v>
      </c>
      <c r="K51" s="3">
        <v>4</v>
      </c>
      <c r="L51" s="3" t="s">
        <v>93</v>
      </c>
      <c r="M51" s="69">
        <f>182</f>
        <v>182</v>
      </c>
      <c r="N51" s="3" t="s">
        <v>115</v>
      </c>
    </row>
    <row r="52" spans="1:14" ht="45" x14ac:dyDescent="0.25">
      <c r="A52" s="3">
        <v>13</v>
      </c>
      <c r="B52" s="3" t="s">
        <v>90</v>
      </c>
      <c r="C52" s="12" t="s">
        <v>91</v>
      </c>
      <c r="D52" s="4">
        <v>7851163645</v>
      </c>
      <c r="E52" s="3" t="s">
        <v>116</v>
      </c>
      <c r="F52" s="3">
        <v>47565771</v>
      </c>
      <c r="G52" s="3"/>
      <c r="H52" s="3" t="s">
        <v>30</v>
      </c>
      <c r="I52" s="10">
        <v>42735</v>
      </c>
      <c r="J52" s="3" t="s">
        <v>25</v>
      </c>
      <c r="K52" s="3">
        <v>27</v>
      </c>
      <c r="L52" s="3" t="s">
        <v>93</v>
      </c>
      <c r="M52" s="69">
        <f>3578</f>
        <v>3578</v>
      </c>
      <c r="N52" s="3" t="s">
        <v>117</v>
      </c>
    </row>
    <row r="53" spans="1:14" ht="45" x14ac:dyDescent="0.25">
      <c r="A53" s="3">
        <v>14</v>
      </c>
      <c r="B53" s="3" t="s">
        <v>90</v>
      </c>
      <c r="C53" s="12" t="s">
        <v>91</v>
      </c>
      <c r="D53" s="4">
        <v>7851163645</v>
      </c>
      <c r="E53" s="3" t="s">
        <v>118</v>
      </c>
      <c r="F53" s="3">
        <v>3098931</v>
      </c>
      <c r="G53" s="3"/>
      <c r="H53" s="3" t="s">
        <v>30</v>
      </c>
      <c r="I53" s="10">
        <v>42735</v>
      </c>
      <c r="J53" s="3" t="s">
        <v>25</v>
      </c>
      <c r="K53" s="3">
        <v>5</v>
      </c>
      <c r="L53" s="3" t="s">
        <v>93</v>
      </c>
      <c r="M53" s="69">
        <f>242</f>
        <v>242</v>
      </c>
      <c r="N53" s="3" t="s">
        <v>119</v>
      </c>
    </row>
    <row r="54" spans="1:14" ht="45" x14ac:dyDescent="0.25">
      <c r="A54" s="3">
        <v>15</v>
      </c>
      <c r="B54" s="3" t="s">
        <v>90</v>
      </c>
      <c r="C54" s="12" t="s">
        <v>91</v>
      </c>
      <c r="D54" s="4">
        <v>7851163645</v>
      </c>
      <c r="E54" s="3" t="s">
        <v>120</v>
      </c>
      <c r="F54" s="3">
        <v>10879863</v>
      </c>
      <c r="G54" s="3"/>
      <c r="H54" s="3" t="s">
        <v>30</v>
      </c>
      <c r="I54" s="10">
        <v>42735</v>
      </c>
      <c r="J54" s="3" t="s">
        <v>25</v>
      </c>
      <c r="K54" s="3">
        <v>5</v>
      </c>
      <c r="L54" s="3" t="s">
        <v>93</v>
      </c>
      <c r="M54" s="69">
        <f>767</f>
        <v>767</v>
      </c>
      <c r="N54" s="3" t="s">
        <v>121</v>
      </c>
    </row>
    <row r="55" spans="1:14" ht="22.5" x14ac:dyDescent="0.25">
      <c r="A55" s="3">
        <v>16</v>
      </c>
      <c r="B55" s="3" t="s">
        <v>90</v>
      </c>
      <c r="C55" s="12" t="s">
        <v>91</v>
      </c>
      <c r="D55" s="4">
        <v>7851163645</v>
      </c>
      <c r="E55" s="3" t="s">
        <v>122</v>
      </c>
      <c r="F55" s="3">
        <v>91817591</v>
      </c>
      <c r="G55" s="3"/>
      <c r="H55" s="3" t="s">
        <v>30</v>
      </c>
      <c r="I55" s="10">
        <v>42735</v>
      </c>
      <c r="J55" s="3" t="s">
        <v>25</v>
      </c>
      <c r="K55" s="3">
        <v>14</v>
      </c>
      <c r="L55" s="3" t="s">
        <v>93</v>
      </c>
      <c r="M55" s="69">
        <f>712</f>
        <v>712</v>
      </c>
      <c r="N55" s="3" t="s">
        <v>123</v>
      </c>
    </row>
    <row r="56" spans="1:14" ht="33.75" x14ac:dyDescent="0.25">
      <c r="A56" s="3">
        <v>17</v>
      </c>
      <c r="B56" s="3" t="s">
        <v>90</v>
      </c>
      <c r="C56" s="12" t="s">
        <v>91</v>
      </c>
      <c r="D56" s="4">
        <v>7851163645</v>
      </c>
      <c r="E56" s="3" t="s">
        <v>124</v>
      </c>
      <c r="F56" s="3">
        <v>8309623</v>
      </c>
      <c r="G56" s="3"/>
      <c r="H56" s="3" t="s">
        <v>30</v>
      </c>
      <c r="I56" s="10">
        <v>42735</v>
      </c>
      <c r="J56" s="3" t="s">
        <v>25</v>
      </c>
      <c r="K56" s="3">
        <v>14</v>
      </c>
      <c r="L56" s="3" t="s">
        <v>93</v>
      </c>
      <c r="M56" s="69">
        <f>3823</f>
        <v>3823</v>
      </c>
      <c r="N56" s="3" t="s">
        <v>125</v>
      </c>
    </row>
    <row r="57" spans="1:14" ht="45" x14ac:dyDescent="0.25">
      <c r="A57" s="3">
        <v>18</v>
      </c>
      <c r="B57" s="3" t="s">
        <v>90</v>
      </c>
      <c r="C57" s="12" t="s">
        <v>91</v>
      </c>
      <c r="D57" s="4">
        <v>7851163645</v>
      </c>
      <c r="E57" s="3" t="s">
        <v>126</v>
      </c>
      <c r="F57" s="3">
        <v>63663084</v>
      </c>
      <c r="G57" s="3"/>
      <c r="H57" s="3" t="s">
        <v>30</v>
      </c>
      <c r="I57" s="10">
        <v>42735</v>
      </c>
      <c r="J57" s="3" t="s">
        <v>25</v>
      </c>
      <c r="K57" s="3">
        <v>5</v>
      </c>
      <c r="L57" s="3" t="s">
        <v>93</v>
      </c>
      <c r="M57" s="69">
        <f>2753</f>
        <v>2753</v>
      </c>
      <c r="N57" s="3" t="s">
        <v>127</v>
      </c>
    </row>
    <row r="58" spans="1:14" ht="45" x14ac:dyDescent="0.25">
      <c r="A58" s="3">
        <v>19</v>
      </c>
      <c r="B58" s="3" t="s">
        <v>90</v>
      </c>
      <c r="C58" s="12" t="s">
        <v>91</v>
      </c>
      <c r="D58" s="4">
        <v>7851163645</v>
      </c>
      <c r="E58" s="3" t="s">
        <v>128</v>
      </c>
      <c r="F58" s="3">
        <v>2962495</v>
      </c>
      <c r="G58" s="3"/>
      <c r="H58" s="3" t="s">
        <v>30</v>
      </c>
      <c r="I58" s="10">
        <v>42735</v>
      </c>
      <c r="J58" s="3" t="s">
        <v>25</v>
      </c>
      <c r="K58" s="3">
        <v>5</v>
      </c>
      <c r="L58" s="3" t="s">
        <v>93</v>
      </c>
      <c r="M58" s="69">
        <f>1632</f>
        <v>1632</v>
      </c>
      <c r="N58" s="3" t="s">
        <v>129</v>
      </c>
    </row>
    <row r="59" spans="1:14" ht="56.25" x14ac:dyDescent="0.25">
      <c r="A59" s="3">
        <v>20</v>
      </c>
      <c r="B59" s="3" t="s">
        <v>90</v>
      </c>
      <c r="C59" s="12" t="s">
        <v>91</v>
      </c>
      <c r="D59" s="4">
        <v>7851163645</v>
      </c>
      <c r="E59" s="3" t="s">
        <v>130</v>
      </c>
      <c r="F59" s="3">
        <v>9825562</v>
      </c>
      <c r="G59" s="3"/>
      <c r="H59" s="3" t="s">
        <v>30</v>
      </c>
      <c r="I59" s="10">
        <v>42735</v>
      </c>
      <c r="J59" s="3" t="s">
        <v>25</v>
      </c>
      <c r="K59" s="3">
        <v>17</v>
      </c>
      <c r="L59" s="3" t="s">
        <v>93</v>
      </c>
      <c r="M59" s="69">
        <f>29287</f>
        <v>29287</v>
      </c>
      <c r="N59" s="3" t="s">
        <v>131</v>
      </c>
    </row>
    <row r="60" spans="1:14" ht="56.25" x14ac:dyDescent="0.25">
      <c r="A60" s="3">
        <v>21</v>
      </c>
      <c r="B60" s="3" t="s">
        <v>90</v>
      </c>
      <c r="C60" s="12" t="s">
        <v>91</v>
      </c>
      <c r="D60" s="4">
        <v>7851163645</v>
      </c>
      <c r="E60" s="3" t="s">
        <v>132</v>
      </c>
      <c r="F60" s="3">
        <v>63678408</v>
      </c>
      <c r="G60" s="3"/>
      <c r="H60" s="3" t="s">
        <v>30</v>
      </c>
      <c r="I60" s="10">
        <v>42735</v>
      </c>
      <c r="J60" s="3" t="s">
        <v>25</v>
      </c>
      <c r="K60" s="3">
        <v>14</v>
      </c>
      <c r="L60" s="3" t="s">
        <v>93</v>
      </c>
      <c r="M60" s="69">
        <f>748</f>
        <v>748</v>
      </c>
      <c r="N60" s="3" t="s">
        <v>133</v>
      </c>
    </row>
    <row r="61" spans="1:14" ht="56.25" x14ac:dyDescent="0.25">
      <c r="A61" s="3">
        <v>22</v>
      </c>
      <c r="B61" s="3" t="s">
        <v>90</v>
      </c>
      <c r="C61" s="12" t="s">
        <v>91</v>
      </c>
      <c r="D61" s="4">
        <v>7851163645</v>
      </c>
      <c r="E61" s="3" t="s">
        <v>134</v>
      </c>
      <c r="F61" s="3">
        <v>9904340</v>
      </c>
      <c r="G61" s="3"/>
      <c r="H61" s="3" t="s">
        <v>30</v>
      </c>
      <c r="I61" s="10">
        <v>42735</v>
      </c>
      <c r="J61" s="3" t="s">
        <v>25</v>
      </c>
      <c r="K61" s="3">
        <v>9</v>
      </c>
      <c r="L61" s="3" t="s">
        <v>93</v>
      </c>
      <c r="M61" s="69">
        <f>714</f>
        <v>714</v>
      </c>
      <c r="N61" s="3" t="s">
        <v>135</v>
      </c>
    </row>
    <row r="62" spans="1:14" ht="45" x14ac:dyDescent="0.25">
      <c r="A62" s="3">
        <v>23</v>
      </c>
      <c r="B62" s="3" t="s">
        <v>90</v>
      </c>
      <c r="C62" s="12" t="s">
        <v>91</v>
      </c>
      <c r="D62" s="4">
        <v>7851163645</v>
      </c>
      <c r="E62" s="3" t="s">
        <v>136</v>
      </c>
      <c r="F62" s="3">
        <v>8978238</v>
      </c>
      <c r="G62" s="3"/>
      <c r="H62" s="3" t="s">
        <v>30</v>
      </c>
      <c r="I62" s="10">
        <v>42735</v>
      </c>
      <c r="J62" s="3" t="s">
        <v>137</v>
      </c>
      <c r="K62" s="3">
        <v>9</v>
      </c>
      <c r="L62" s="3" t="s">
        <v>93</v>
      </c>
      <c r="M62" s="69">
        <f>184</f>
        <v>184</v>
      </c>
      <c r="N62" s="3" t="s">
        <v>138</v>
      </c>
    </row>
    <row r="63" spans="1:14" ht="45" x14ac:dyDescent="0.25">
      <c r="A63" s="3">
        <v>24</v>
      </c>
      <c r="B63" s="3" t="s">
        <v>90</v>
      </c>
      <c r="C63" s="12" t="s">
        <v>91</v>
      </c>
      <c r="D63" s="4">
        <v>7851163645</v>
      </c>
      <c r="E63" s="3" t="s">
        <v>139</v>
      </c>
      <c r="F63" s="3">
        <v>4649263</v>
      </c>
      <c r="G63" s="3"/>
      <c r="H63" s="3" t="s">
        <v>30</v>
      </c>
      <c r="I63" s="10">
        <v>42735</v>
      </c>
      <c r="J63" s="3" t="s">
        <v>25</v>
      </c>
      <c r="K63" s="3">
        <v>14</v>
      </c>
      <c r="L63" s="3" t="s">
        <v>93</v>
      </c>
      <c r="M63" s="69">
        <f>13247</f>
        <v>13247</v>
      </c>
      <c r="N63" s="3" t="s">
        <v>140</v>
      </c>
    </row>
    <row r="64" spans="1:14" ht="45" x14ac:dyDescent="0.25">
      <c r="A64" s="3">
        <v>25</v>
      </c>
      <c r="B64" s="3" t="s">
        <v>90</v>
      </c>
      <c r="C64" s="12" t="s">
        <v>91</v>
      </c>
      <c r="D64" s="4">
        <v>7851163645</v>
      </c>
      <c r="E64" s="3" t="s">
        <v>141</v>
      </c>
      <c r="F64" s="3">
        <v>9928371</v>
      </c>
      <c r="G64" s="3"/>
      <c r="H64" s="3" t="s">
        <v>30</v>
      </c>
      <c r="I64" s="10">
        <v>42735</v>
      </c>
      <c r="J64" s="3" t="s">
        <v>71</v>
      </c>
      <c r="K64" s="3">
        <v>27</v>
      </c>
      <c r="L64" s="3" t="s">
        <v>93</v>
      </c>
      <c r="M64" s="69">
        <f>5867</f>
        <v>5867</v>
      </c>
      <c r="N64" s="3" t="s">
        <v>142</v>
      </c>
    </row>
    <row r="65" spans="1:14" ht="45" x14ac:dyDescent="0.25">
      <c r="A65" s="3">
        <v>26</v>
      </c>
      <c r="B65" s="3" t="s">
        <v>90</v>
      </c>
      <c r="C65" s="12" t="s">
        <v>91</v>
      </c>
      <c r="D65" s="4">
        <v>7851163645</v>
      </c>
      <c r="E65" s="3" t="s">
        <v>141</v>
      </c>
      <c r="F65" s="3">
        <v>9774872</v>
      </c>
      <c r="G65" s="3"/>
      <c r="H65" s="3" t="s">
        <v>30</v>
      </c>
      <c r="I65" s="10">
        <v>42735</v>
      </c>
      <c r="J65" s="3" t="s">
        <v>71</v>
      </c>
      <c r="K65" s="3">
        <v>27</v>
      </c>
      <c r="L65" s="3" t="s">
        <v>93</v>
      </c>
      <c r="M65" s="69">
        <f>31488</f>
        <v>31488</v>
      </c>
      <c r="N65" s="3" t="s">
        <v>143</v>
      </c>
    </row>
    <row r="66" spans="1:14" ht="45" x14ac:dyDescent="0.25">
      <c r="A66" s="3">
        <v>27</v>
      </c>
      <c r="B66" s="3" t="s">
        <v>90</v>
      </c>
      <c r="C66" s="12" t="s">
        <v>91</v>
      </c>
      <c r="D66" s="4">
        <v>7851163645</v>
      </c>
      <c r="E66" s="3" t="s">
        <v>144</v>
      </c>
      <c r="F66" s="3">
        <v>46739582</v>
      </c>
      <c r="G66" s="3"/>
      <c r="H66" s="3" t="s">
        <v>30</v>
      </c>
      <c r="I66" s="10">
        <v>42735</v>
      </c>
      <c r="J66" s="3" t="s">
        <v>25</v>
      </c>
      <c r="K66" s="3">
        <v>14</v>
      </c>
      <c r="L66" s="3" t="s">
        <v>93</v>
      </c>
      <c r="M66" s="69">
        <f>1337</f>
        <v>1337</v>
      </c>
      <c r="N66" s="3" t="s">
        <v>145</v>
      </c>
    </row>
    <row r="67" spans="1:14" ht="33.75" x14ac:dyDescent="0.25">
      <c r="A67" s="3">
        <v>28</v>
      </c>
      <c r="B67" s="3" t="s">
        <v>90</v>
      </c>
      <c r="C67" s="12" t="s">
        <v>91</v>
      </c>
      <c r="D67" s="4">
        <v>7851163645</v>
      </c>
      <c r="E67" s="3" t="s">
        <v>146</v>
      </c>
      <c r="F67" s="3">
        <v>96778800</v>
      </c>
      <c r="G67" s="3"/>
      <c r="H67" s="3" t="s">
        <v>30</v>
      </c>
      <c r="I67" s="10">
        <v>42735</v>
      </c>
      <c r="J67" s="3" t="s">
        <v>16</v>
      </c>
      <c r="K67" s="3">
        <v>69</v>
      </c>
      <c r="L67" s="3" t="s">
        <v>93</v>
      </c>
      <c r="M67" s="69">
        <f>57252</f>
        <v>57252</v>
      </c>
      <c r="N67" s="3" t="s">
        <v>147</v>
      </c>
    </row>
    <row r="68" spans="1:14" ht="45" x14ac:dyDescent="0.25">
      <c r="A68" s="3">
        <v>29</v>
      </c>
      <c r="B68" s="3" t="s">
        <v>90</v>
      </c>
      <c r="C68" s="12" t="s">
        <v>91</v>
      </c>
      <c r="D68" s="4">
        <v>7851163645</v>
      </c>
      <c r="E68" s="3" t="s">
        <v>148</v>
      </c>
      <c r="F68" s="3" t="s">
        <v>149</v>
      </c>
      <c r="G68" s="3"/>
      <c r="H68" s="3" t="s">
        <v>30</v>
      </c>
      <c r="I68" s="10">
        <v>42735</v>
      </c>
      <c r="J68" s="3" t="s">
        <v>150</v>
      </c>
      <c r="K68" s="3">
        <v>45</v>
      </c>
      <c r="L68" s="3" t="s">
        <v>93</v>
      </c>
      <c r="M68" s="69">
        <f>227224</f>
        <v>227224</v>
      </c>
      <c r="N68" s="3" t="s">
        <v>151</v>
      </c>
    </row>
    <row r="69" spans="1:14" ht="67.5" x14ac:dyDescent="0.25">
      <c r="A69" s="3">
        <v>30</v>
      </c>
      <c r="B69" s="3" t="s">
        <v>90</v>
      </c>
      <c r="C69" s="12" t="s">
        <v>91</v>
      </c>
      <c r="D69" s="4">
        <v>7851163645</v>
      </c>
      <c r="E69" s="3" t="s">
        <v>152</v>
      </c>
      <c r="F69" s="3" t="s">
        <v>153</v>
      </c>
      <c r="G69" s="3"/>
      <c r="H69" s="3" t="s">
        <v>30</v>
      </c>
      <c r="I69" s="10">
        <v>42735</v>
      </c>
      <c r="J69" s="3" t="s">
        <v>150</v>
      </c>
      <c r="K69" s="3">
        <v>100</v>
      </c>
      <c r="L69" s="3" t="s">
        <v>93</v>
      </c>
      <c r="M69" s="69">
        <f>362232</f>
        <v>362232</v>
      </c>
      <c r="N69" s="3" t="s">
        <v>154</v>
      </c>
    </row>
    <row r="70" spans="1:14" ht="45" x14ac:dyDescent="0.25">
      <c r="A70" s="3">
        <v>31</v>
      </c>
      <c r="B70" s="3" t="s">
        <v>90</v>
      </c>
      <c r="C70" s="12" t="s">
        <v>91</v>
      </c>
      <c r="D70" s="4">
        <v>7851163645</v>
      </c>
      <c r="E70" s="3" t="s">
        <v>155</v>
      </c>
      <c r="F70" s="3" t="s">
        <v>156</v>
      </c>
      <c r="G70" s="3"/>
      <c r="H70" s="3" t="s">
        <v>30</v>
      </c>
      <c r="I70" s="10">
        <v>42735</v>
      </c>
      <c r="J70" s="3" t="s">
        <v>150</v>
      </c>
      <c r="K70" s="3">
        <v>63</v>
      </c>
      <c r="L70" s="3" t="s">
        <v>93</v>
      </c>
      <c r="M70" s="69">
        <f>32186</f>
        <v>32186</v>
      </c>
      <c r="N70" s="3" t="s">
        <v>157</v>
      </c>
    </row>
    <row r="71" spans="1:14" ht="22.5" x14ac:dyDescent="0.25">
      <c r="A71" s="3">
        <v>32</v>
      </c>
      <c r="B71" s="41" t="s">
        <v>90</v>
      </c>
      <c r="C71" s="45" t="s">
        <v>91</v>
      </c>
      <c r="D71" s="44">
        <v>7851163645</v>
      </c>
      <c r="E71" s="52" t="s">
        <v>184</v>
      </c>
      <c r="F71" s="41">
        <v>96859889</v>
      </c>
      <c r="G71" s="19"/>
      <c r="H71" s="3" t="s">
        <v>30</v>
      </c>
      <c r="I71" s="53">
        <v>42735</v>
      </c>
      <c r="J71" s="7" t="s">
        <v>16</v>
      </c>
      <c r="K71" s="7">
        <v>60</v>
      </c>
      <c r="L71" s="7" t="s">
        <v>19</v>
      </c>
      <c r="M71" s="70">
        <f>54750</f>
        <v>54750</v>
      </c>
      <c r="N71" s="52" t="s">
        <v>185</v>
      </c>
    </row>
    <row r="72" spans="1:14" ht="33.75" x14ac:dyDescent="0.25">
      <c r="A72" s="3">
        <v>33</v>
      </c>
      <c r="B72" s="3" t="s">
        <v>90</v>
      </c>
      <c r="C72" s="46" t="s">
        <v>91</v>
      </c>
      <c r="D72" s="4">
        <v>7851163645</v>
      </c>
      <c r="E72" s="52" t="s">
        <v>186</v>
      </c>
      <c r="F72" s="3">
        <v>96778717</v>
      </c>
      <c r="G72" s="19"/>
      <c r="H72" s="52" t="s">
        <v>30</v>
      </c>
      <c r="I72" s="53">
        <v>42735</v>
      </c>
      <c r="J72" s="7" t="s">
        <v>16</v>
      </c>
      <c r="K72" s="7">
        <v>60</v>
      </c>
      <c r="L72" s="7" t="s">
        <v>19</v>
      </c>
      <c r="M72" s="69">
        <f>54750</f>
        <v>54750</v>
      </c>
      <c r="N72" s="52" t="s">
        <v>187</v>
      </c>
    </row>
    <row r="73" spans="1:14" ht="22.5" x14ac:dyDescent="0.25">
      <c r="A73" s="3">
        <v>34</v>
      </c>
      <c r="B73" s="3" t="s">
        <v>90</v>
      </c>
      <c r="C73" s="46" t="s">
        <v>91</v>
      </c>
      <c r="D73" s="4">
        <v>7851163645</v>
      </c>
      <c r="E73" s="52" t="s">
        <v>172</v>
      </c>
      <c r="F73" s="3">
        <v>63723188</v>
      </c>
      <c r="G73" s="3">
        <v>46279264</v>
      </c>
      <c r="H73" s="3" t="s">
        <v>30</v>
      </c>
      <c r="I73" s="53">
        <v>42735</v>
      </c>
      <c r="J73" s="7" t="s">
        <v>25</v>
      </c>
      <c r="K73" s="7">
        <v>5</v>
      </c>
      <c r="L73" s="7" t="s">
        <v>19</v>
      </c>
      <c r="M73" s="69">
        <f>3000/2</f>
        <v>1500</v>
      </c>
      <c r="N73" s="3" t="s">
        <v>173</v>
      </c>
    </row>
    <row r="74" spans="1:14" ht="22.5" x14ac:dyDescent="0.25">
      <c r="A74" s="3">
        <v>35</v>
      </c>
      <c r="B74" s="3" t="s">
        <v>90</v>
      </c>
      <c r="C74" s="46" t="s">
        <v>91</v>
      </c>
      <c r="D74" s="4">
        <v>7851163645</v>
      </c>
      <c r="E74" s="52" t="s">
        <v>174</v>
      </c>
      <c r="F74" s="3">
        <v>63667658</v>
      </c>
      <c r="G74" s="3">
        <v>46279260</v>
      </c>
      <c r="H74" s="3" t="s">
        <v>30</v>
      </c>
      <c r="I74" s="53">
        <v>42735</v>
      </c>
      <c r="J74" s="7" t="s">
        <v>25</v>
      </c>
      <c r="K74" s="7">
        <v>5</v>
      </c>
      <c r="L74" s="7" t="s">
        <v>19</v>
      </c>
      <c r="M74" s="69">
        <f>3000/2</f>
        <v>1500</v>
      </c>
      <c r="N74" s="3" t="s">
        <v>175</v>
      </c>
    </row>
    <row r="75" spans="1:14" ht="22.5" x14ac:dyDescent="0.25">
      <c r="A75" s="3">
        <v>36</v>
      </c>
      <c r="B75" s="3" t="s">
        <v>90</v>
      </c>
      <c r="C75" s="46" t="s">
        <v>91</v>
      </c>
      <c r="D75" s="4">
        <v>7851163645</v>
      </c>
      <c r="E75" s="52" t="s">
        <v>176</v>
      </c>
      <c r="F75" s="3">
        <v>63695447</v>
      </c>
      <c r="G75" s="3">
        <v>46279261</v>
      </c>
      <c r="H75" s="3" t="s">
        <v>30</v>
      </c>
      <c r="I75" s="53">
        <v>42735</v>
      </c>
      <c r="J75" s="7" t="s">
        <v>25</v>
      </c>
      <c r="K75" s="7">
        <v>5</v>
      </c>
      <c r="L75" s="7" t="s">
        <v>19</v>
      </c>
      <c r="M75" s="69">
        <f>3000/2</f>
        <v>1500</v>
      </c>
      <c r="N75" s="3" t="s">
        <v>177</v>
      </c>
    </row>
    <row r="76" spans="1:14" ht="45" x14ac:dyDescent="0.25">
      <c r="A76" s="3">
        <v>37</v>
      </c>
      <c r="B76" s="3" t="s">
        <v>90</v>
      </c>
      <c r="C76" s="46" t="s">
        <v>91</v>
      </c>
      <c r="D76" s="4">
        <v>7851163645</v>
      </c>
      <c r="E76" s="52" t="s">
        <v>158</v>
      </c>
      <c r="F76" s="3">
        <v>63067996</v>
      </c>
      <c r="G76" s="3" t="s">
        <v>159</v>
      </c>
      <c r="H76" s="3" t="s">
        <v>30</v>
      </c>
      <c r="I76" s="10">
        <v>42735</v>
      </c>
      <c r="J76" s="5" t="s">
        <v>25</v>
      </c>
      <c r="K76" s="6">
        <v>5</v>
      </c>
      <c r="L76" s="5" t="s">
        <v>19</v>
      </c>
      <c r="M76" s="69">
        <f>3000/2</f>
        <v>1500</v>
      </c>
      <c r="N76" s="3" t="s">
        <v>160</v>
      </c>
    </row>
    <row r="77" spans="1:14" ht="56.25" x14ac:dyDescent="0.25">
      <c r="A77" s="3">
        <v>38</v>
      </c>
      <c r="B77" s="3" t="s">
        <v>90</v>
      </c>
      <c r="C77" s="46" t="s">
        <v>91</v>
      </c>
      <c r="D77" s="4">
        <v>7851163645</v>
      </c>
      <c r="E77" s="52" t="s">
        <v>161</v>
      </c>
      <c r="F77" s="3">
        <v>45780720</v>
      </c>
      <c r="G77" s="3" t="s">
        <v>162</v>
      </c>
      <c r="H77" s="3" t="s">
        <v>30</v>
      </c>
      <c r="I77" s="10">
        <v>42735</v>
      </c>
      <c r="J77" s="5" t="s">
        <v>25</v>
      </c>
      <c r="K77" s="6">
        <v>4</v>
      </c>
      <c r="L77" s="5" t="s">
        <v>19</v>
      </c>
      <c r="M77" s="69">
        <f>3000/2</f>
        <v>1500</v>
      </c>
      <c r="N77" s="3" t="s">
        <v>163</v>
      </c>
    </row>
    <row r="78" spans="1:14" x14ac:dyDescent="0.25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84"/>
      <c r="N78" s="57"/>
    </row>
    <row r="79" spans="1:14" x14ac:dyDescent="0.25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84"/>
      <c r="N80" s="57"/>
    </row>
    <row r="81" spans="13:14" x14ac:dyDescent="0.25">
      <c r="M81" s="85"/>
    </row>
    <row r="82" spans="13:14" x14ac:dyDescent="0.25">
      <c r="M82" s="85"/>
    </row>
    <row r="83" spans="13:14" x14ac:dyDescent="0.25">
      <c r="M83" s="85"/>
    </row>
    <row r="84" spans="13:14" x14ac:dyDescent="0.25">
      <c r="M84" s="85"/>
    </row>
    <row r="85" spans="13:14" x14ac:dyDescent="0.25">
      <c r="M85" s="85"/>
      <c r="N85" s="85"/>
    </row>
  </sheetData>
  <mergeCells count="2">
    <mergeCell ref="A39:N39"/>
    <mergeCell ref="A29:N29"/>
  </mergeCells>
  <pageMargins left="0.7" right="0.7" top="0.75" bottom="0.75" header="0.3" footer="0.3"/>
  <pageSetup paperSize="8" scale="95" fitToHeight="0" orientation="landscape" r:id="rId1"/>
  <headerFooter>
    <oddHeader>&amp;CWYKAZ PPE - OBIEKTY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Obiekty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Rlucka</dc:creator>
  <cp:lastModifiedBy>Rlucka</cp:lastModifiedBy>
  <cp:lastPrinted>2016-09-12T13:51:54Z</cp:lastPrinted>
  <dcterms:created xsi:type="dcterms:W3CDTF">2016-08-26T11:14:34Z</dcterms:created>
  <dcterms:modified xsi:type="dcterms:W3CDTF">2016-09-19T12:14:13Z</dcterms:modified>
</cp:coreProperties>
</file>